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lleruptennisklub-my.sharepoint.com/personal/post_btk_dk/Documents/Vinavl/Web-indhold/2021/"/>
    </mc:Choice>
  </mc:AlternateContent>
  <xr:revisionPtr revIDLastSave="0" documentId="13_ncr:40009_{C57B433E-C6AB-4858-9D16-B8E3F52179D1}" xr6:coauthVersionLast="46" xr6:coauthVersionMax="46" xr10:uidLastSave="{00000000-0000-0000-0000-000000000000}"/>
  <bookViews>
    <workbookView xWindow="0" yWindow="0" windowWidth="23805" windowHeight="15600" activeTab="11"/>
  </bookViews>
  <sheets>
    <sheet name="Oversigt" sheetId="1" r:id="rId1"/>
    <sheet name="Cider" sheetId="2" state="hidden" r:id="rId2"/>
    <sheet name="vin1" sheetId="3" r:id="rId3"/>
    <sheet name="vin2" sheetId="4" r:id="rId4"/>
    <sheet name="vin3" sheetId="5" r:id="rId5"/>
    <sheet name="vin4" sheetId="6" r:id="rId6"/>
    <sheet name="rosé" sheetId="7" r:id="rId7"/>
    <sheet name="Rosé3" sheetId="10" state="hidden" r:id="rId8"/>
    <sheet name="hvidvin" sheetId="17" r:id="rId9"/>
    <sheet name="Zalas Perle" sheetId="12" state="hidden" r:id="rId10"/>
    <sheet name="Bianca skal" sheetId="15" state="hidden" r:id="rId11"/>
    <sheet name="Sød" sheetId="16" r:id="rId12"/>
  </sheets>
  <definedNames>
    <definedName name="_xlnm.Print_Area">'vin4'!$A$1:$P$30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6" l="1"/>
  <c r="D18" i="16"/>
  <c r="G18" i="16" s="1"/>
  <c r="C18" i="16"/>
  <c r="G17" i="16"/>
  <c r="D17" i="16"/>
  <c r="F17" i="16" s="1"/>
  <c r="C17" i="16"/>
  <c r="D16" i="16"/>
  <c r="G16" i="16" s="1"/>
  <c r="C16" i="16"/>
  <c r="G15" i="16"/>
  <c r="F15" i="16"/>
  <c r="E15" i="16"/>
  <c r="D15" i="16"/>
  <c r="C15" i="16"/>
  <c r="B14" i="16"/>
  <c r="D13" i="16"/>
  <c r="D14" i="16" s="1"/>
  <c r="C13" i="16"/>
  <c r="C14" i="16" s="1"/>
  <c r="G12" i="16"/>
  <c r="F12" i="16"/>
  <c r="E12" i="16"/>
  <c r="D12" i="16"/>
  <c r="C12" i="16"/>
  <c r="D11" i="16"/>
  <c r="F11" i="16" s="1"/>
  <c r="C11" i="16"/>
  <c r="D10" i="16"/>
  <c r="G10" i="16" s="1"/>
  <c r="C10" i="16"/>
  <c r="G9" i="16"/>
  <c r="F9" i="16"/>
  <c r="D9" i="16"/>
  <c r="E9" i="16" s="1"/>
  <c r="C9" i="16"/>
  <c r="E13" i="16" l="1"/>
  <c r="E14" i="16" s="1"/>
  <c r="E16" i="16"/>
  <c r="E10" i="16"/>
  <c r="F13" i="16"/>
  <c r="F14" i="16" s="1"/>
  <c r="F16" i="16"/>
  <c r="F10" i="16"/>
  <c r="G13" i="16"/>
  <c r="G14" i="16" s="1"/>
  <c r="E17" i="16"/>
  <c r="E11" i="16"/>
  <c r="G11" i="16"/>
  <c r="E18" i="16"/>
  <c r="G58" i="16" l="1"/>
  <c r="D33" i="16"/>
  <c r="B72" i="16"/>
  <c r="B70" i="16"/>
  <c r="D37" i="16"/>
  <c r="D38" i="16"/>
  <c r="D39" i="16"/>
  <c r="D36" i="16"/>
  <c r="D27" i="16"/>
  <c r="F22" i="16"/>
  <c r="D32" i="16"/>
  <c r="E57" i="16"/>
  <c r="G56" i="16" s="1"/>
  <c r="B58" i="16"/>
  <c r="E59" i="16"/>
  <c r="E61" i="16"/>
  <c r="B60" i="16" s="1"/>
  <c r="E63" i="16"/>
  <c r="G62" i="16" s="1"/>
  <c r="E65" i="16"/>
  <c r="G64" i="16" s="1"/>
  <c r="E67" i="16"/>
  <c r="G66" i="16" s="1"/>
  <c r="B68" i="16"/>
  <c r="E69" i="16"/>
  <c r="G68" i="16" s="1"/>
  <c r="E71" i="16"/>
  <c r="G70" i="16" s="1"/>
  <c r="E73" i="16"/>
  <c r="G72" i="16" s="1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55" i="16"/>
  <c r="B56" i="16"/>
  <c r="H7" i="1"/>
  <c r="K23" i="7"/>
  <c r="J23" i="7"/>
  <c r="I23" i="7"/>
  <c r="H23" i="7"/>
  <c r="G23" i="7"/>
  <c r="F23" i="7"/>
  <c r="E23" i="7"/>
  <c r="C23" i="7"/>
  <c r="C24" i="7"/>
  <c r="B23" i="7"/>
  <c r="A23" i="7" s="1"/>
  <c r="N22" i="7"/>
  <c r="L22" i="7"/>
  <c r="P22" i="7" s="1"/>
  <c r="D22" i="7"/>
  <c r="R21" i="7"/>
  <c r="N21" i="7"/>
  <c r="L21" i="7"/>
  <c r="P21" i="7" s="1"/>
  <c r="D21" i="7"/>
  <c r="R20" i="7"/>
  <c r="N20" i="7"/>
  <c r="L20" i="7"/>
  <c r="P20" i="7" s="1"/>
  <c r="D20" i="7"/>
  <c r="R19" i="7"/>
  <c r="N19" i="7"/>
  <c r="L19" i="7"/>
  <c r="P19" i="7" s="1"/>
  <c r="D19" i="7"/>
  <c r="R18" i="7"/>
  <c r="N18" i="7"/>
  <c r="L18" i="7"/>
  <c r="P18" i="7"/>
  <c r="D18" i="7"/>
  <c r="R17" i="7"/>
  <c r="N17" i="7"/>
  <c r="L17" i="7"/>
  <c r="P17" i="7"/>
  <c r="D17" i="7"/>
  <c r="R16" i="7"/>
  <c r="N16" i="7"/>
  <c r="L16" i="7"/>
  <c r="P16" i="7"/>
  <c r="D16" i="7"/>
  <c r="R15" i="7"/>
  <c r="P15" i="7"/>
  <c r="N15" i="7"/>
  <c r="L15" i="7"/>
  <c r="D15" i="7"/>
  <c r="R14" i="7"/>
  <c r="N14" i="7"/>
  <c r="L14" i="7"/>
  <c r="P14" i="7" s="1"/>
  <c r="D14" i="7"/>
  <c r="R13" i="7"/>
  <c r="N13" i="7"/>
  <c r="L13" i="7"/>
  <c r="P13" i="7" s="1"/>
  <c r="D13" i="7"/>
  <c r="R12" i="7"/>
  <c r="N12" i="7"/>
  <c r="L12" i="7"/>
  <c r="P12" i="7" s="1"/>
  <c r="D12" i="7"/>
  <c r="R11" i="7"/>
  <c r="N11" i="7"/>
  <c r="L11" i="7"/>
  <c r="P11" i="7" s="1"/>
  <c r="D11" i="7"/>
  <c r="R10" i="7"/>
  <c r="N10" i="7"/>
  <c r="L10" i="7"/>
  <c r="P10" i="7" s="1"/>
  <c r="D10" i="7"/>
  <c r="R9" i="7"/>
  <c r="N9" i="7"/>
  <c r="L9" i="7"/>
  <c r="P9" i="7"/>
  <c r="D9" i="7"/>
  <c r="R8" i="7"/>
  <c r="N8" i="7"/>
  <c r="L8" i="7"/>
  <c r="P8" i="7" s="1"/>
  <c r="D8" i="7"/>
  <c r="R7" i="7"/>
  <c r="P7" i="7"/>
  <c r="N7" i="7"/>
  <c r="L7" i="7"/>
  <c r="D7" i="7"/>
  <c r="R6" i="7"/>
  <c r="N6" i="7"/>
  <c r="L6" i="7"/>
  <c r="P6" i="7"/>
  <c r="D6" i="7"/>
  <c r="R5" i="7"/>
  <c r="R23" i="7" s="1"/>
  <c r="Q23" i="7" s="1"/>
  <c r="N5" i="7"/>
  <c r="L5" i="7"/>
  <c r="P5" i="7" s="1"/>
  <c r="D5" i="7"/>
  <c r="R4" i="7"/>
  <c r="N4" i="7"/>
  <c r="L4" i="7"/>
  <c r="P4" i="7" s="1"/>
  <c r="D4" i="7"/>
  <c r="K23" i="6"/>
  <c r="J23" i="6"/>
  <c r="I23" i="6"/>
  <c r="H23" i="6"/>
  <c r="G23" i="6"/>
  <c r="F23" i="6"/>
  <c r="E23" i="6"/>
  <c r="C23" i="6"/>
  <c r="C24" i="6" s="1"/>
  <c r="B23" i="6"/>
  <c r="A23" i="6"/>
  <c r="N22" i="6"/>
  <c r="L22" i="6"/>
  <c r="P22" i="6"/>
  <c r="D22" i="6"/>
  <c r="R21" i="6"/>
  <c r="N21" i="6"/>
  <c r="L21" i="6"/>
  <c r="P21" i="6"/>
  <c r="D21" i="6"/>
  <c r="R20" i="6"/>
  <c r="N20" i="6"/>
  <c r="L20" i="6"/>
  <c r="P20" i="6"/>
  <c r="D20" i="6"/>
  <c r="R19" i="6"/>
  <c r="P19" i="6"/>
  <c r="N19" i="6"/>
  <c r="L19" i="6"/>
  <c r="D19" i="6"/>
  <c r="R18" i="6"/>
  <c r="P18" i="6"/>
  <c r="N18" i="6"/>
  <c r="L18" i="6"/>
  <c r="D18" i="6"/>
  <c r="R17" i="6"/>
  <c r="N17" i="6"/>
  <c r="L17" i="6"/>
  <c r="P17" i="6" s="1"/>
  <c r="D17" i="6"/>
  <c r="R16" i="6"/>
  <c r="N16" i="6"/>
  <c r="L16" i="6"/>
  <c r="P16" i="6"/>
  <c r="D16" i="6"/>
  <c r="R15" i="6"/>
  <c r="P15" i="6"/>
  <c r="N15" i="6"/>
  <c r="L15" i="6"/>
  <c r="D15" i="6"/>
  <c r="R14" i="6"/>
  <c r="P14" i="6"/>
  <c r="N14" i="6"/>
  <c r="L14" i="6"/>
  <c r="D14" i="6"/>
  <c r="R13" i="6"/>
  <c r="N13" i="6"/>
  <c r="L13" i="6"/>
  <c r="P13" i="6"/>
  <c r="D13" i="6"/>
  <c r="R12" i="6"/>
  <c r="N12" i="6"/>
  <c r="L12" i="6"/>
  <c r="P12" i="6" s="1"/>
  <c r="D12" i="6"/>
  <c r="R11" i="6"/>
  <c r="P11" i="6"/>
  <c r="N11" i="6"/>
  <c r="L11" i="6"/>
  <c r="D11" i="6"/>
  <c r="R10" i="6"/>
  <c r="N10" i="6"/>
  <c r="L10" i="6"/>
  <c r="P10" i="6" s="1"/>
  <c r="D10" i="6"/>
  <c r="R9" i="6"/>
  <c r="N9" i="6"/>
  <c r="L9" i="6"/>
  <c r="P9" i="6" s="1"/>
  <c r="D9" i="6"/>
  <c r="R8" i="6"/>
  <c r="N8" i="6"/>
  <c r="L8" i="6"/>
  <c r="P8" i="6"/>
  <c r="D8" i="6"/>
  <c r="R7" i="6"/>
  <c r="N7" i="6"/>
  <c r="L7" i="6"/>
  <c r="P7" i="6" s="1"/>
  <c r="D7" i="6"/>
  <c r="R6" i="6"/>
  <c r="R23" i="6" s="1"/>
  <c r="Q23" i="6" s="1"/>
  <c r="N6" i="6"/>
  <c r="N23" i="6" s="1"/>
  <c r="M23" i="6" s="1"/>
  <c r="L6" i="6"/>
  <c r="P6" i="6"/>
  <c r="D6" i="6"/>
  <c r="R5" i="6"/>
  <c r="N5" i="6"/>
  <c r="L5" i="6"/>
  <c r="P5" i="6" s="1"/>
  <c r="P23" i="6" s="1"/>
  <c r="O23" i="6" s="1"/>
  <c r="D5" i="6"/>
  <c r="D23" i="6" s="1"/>
  <c r="R4" i="6"/>
  <c r="N4" i="6"/>
  <c r="L4" i="6"/>
  <c r="P4" i="6"/>
  <c r="D4" i="6"/>
  <c r="D26" i="6" s="1"/>
  <c r="A6" i="1"/>
  <c r="L15" i="5"/>
  <c r="P15" i="5" s="1"/>
  <c r="L16" i="5"/>
  <c r="P16" i="5" s="1"/>
  <c r="L17" i="5"/>
  <c r="L18" i="5"/>
  <c r="P18" i="5" s="1"/>
  <c r="L19" i="5"/>
  <c r="L20" i="5"/>
  <c r="P20" i="5" s="1"/>
  <c r="L21" i="5"/>
  <c r="P21" i="5" s="1"/>
  <c r="L22" i="5"/>
  <c r="R22" i="5" s="1"/>
  <c r="P22" i="5"/>
  <c r="N22" i="5"/>
  <c r="P17" i="5"/>
  <c r="P19" i="5"/>
  <c r="R21" i="5"/>
  <c r="N21" i="5"/>
  <c r="R20" i="5"/>
  <c r="N20" i="5"/>
  <c r="R19" i="5"/>
  <c r="N19" i="5"/>
  <c r="R18" i="5"/>
  <c r="N18" i="5"/>
  <c r="R17" i="5"/>
  <c r="N17" i="5"/>
  <c r="R16" i="5"/>
  <c r="N16" i="5"/>
  <c r="R15" i="5"/>
  <c r="N15" i="5"/>
  <c r="R14" i="5"/>
  <c r="N14" i="5"/>
  <c r="R13" i="5"/>
  <c r="N13" i="5"/>
  <c r="R12" i="5"/>
  <c r="N12" i="5"/>
  <c r="R11" i="5"/>
  <c r="N11" i="5"/>
  <c r="R10" i="5"/>
  <c r="N10" i="5"/>
  <c r="R9" i="5"/>
  <c r="N9" i="5"/>
  <c r="R8" i="5"/>
  <c r="N8" i="5"/>
  <c r="R7" i="5"/>
  <c r="N7" i="5"/>
  <c r="R6" i="5"/>
  <c r="N6" i="5"/>
  <c r="R5" i="5"/>
  <c r="R23" i="5" s="1"/>
  <c r="Q23" i="5" s="1"/>
  <c r="N5" i="5"/>
  <c r="R4" i="5"/>
  <c r="N4" i="5"/>
  <c r="N23" i="5" s="1"/>
  <c r="F23" i="5"/>
  <c r="L23" i="5" s="1"/>
  <c r="G23" i="5"/>
  <c r="H23" i="5"/>
  <c r="I23" i="5"/>
  <c r="J23" i="5"/>
  <c r="K23" i="5"/>
  <c r="C23" i="5"/>
  <c r="E23" i="5"/>
  <c r="B23" i="5"/>
  <c r="D14" i="5"/>
  <c r="D15" i="5"/>
  <c r="D16" i="5"/>
  <c r="D17" i="5"/>
  <c r="D18" i="5"/>
  <c r="D19" i="5"/>
  <c r="D20" i="5"/>
  <c r="D21" i="5"/>
  <c r="D22" i="5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4" i="4"/>
  <c r="T23" i="4" s="1"/>
  <c r="S23" i="4" s="1"/>
  <c r="X5" i="4"/>
  <c r="X6" i="4"/>
  <c r="X7" i="4"/>
  <c r="X8" i="4"/>
  <c r="X9" i="4"/>
  <c r="X10" i="4"/>
  <c r="X11" i="4"/>
  <c r="X23" i="4" s="1"/>
  <c r="W23" i="4" s="1"/>
  <c r="X12" i="4"/>
  <c r="X13" i="4"/>
  <c r="X14" i="4"/>
  <c r="X15" i="4"/>
  <c r="X16" i="4"/>
  <c r="X17" i="4"/>
  <c r="X18" i="4"/>
  <c r="X19" i="4"/>
  <c r="X20" i="4"/>
  <c r="X21" i="4"/>
  <c r="X4" i="4"/>
  <c r="D5" i="5"/>
  <c r="D6" i="5"/>
  <c r="D7" i="5"/>
  <c r="D8" i="5"/>
  <c r="D9" i="5"/>
  <c r="D10" i="5"/>
  <c r="D11" i="5"/>
  <c r="D12" i="5"/>
  <c r="D13" i="5"/>
  <c r="D4" i="5"/>
  <c r="D23" i="5" s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4" i="4"/>
  <c r="D23" i="4" s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4" i="3"/>
  <c r="D19" i="3" s="1"/>
  <c r="D10" i="17"/>
  <c r="D11" i="17"/>
  <c r="D12" i="17"/>
  <c r="D13" i="17"/>
  <c r="D14" i="17"/>
  <c r="D9" i="17"/>
  <c r="D8" i="17"/>
  <c r="D7" i="17"/>
  <c r="D15" i="17" s="1"/>
  <c r="D6" i="17"/>
  <c r="D5" i="17"/>
  <c r="D4" i="17"/>
  <c r="L7" i="1"/>
  <c r="M7" i="1"/>
  <c r="J8" i="1"/>
  <c r="J7" i="1"/>
  <c r="J6" i="1"/>
  <c r="J5" i="1"/>
  <c r="J4" i="1"/>
  <c r="J3" i="1"/>
  <c r="V5" i="4"/>
  <c r="V23" i="4" s="1"/>
  <c r="U23" i="4" s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4" i="4"/>
  <c r="C15" i="17"/>
  <c r="L8" i="1"/>
  <c r="M8" i="1"/>
  <c r="I8" i="1"/>
  <c r="H8" i="1"/>
  <c r="C8" i="1"/>
  <c r="A8" i="1"/>
  <c r="A7" i="1"/>
  <c r="A5" i="1"/>
  <c r="A4" i="1"/>
  <c r="A3" i="1"/>
  <c r="L4" i="17"/>
  <c r="O4" i="17"/>
  <c r="O15" i="17" s="1"/>
  <c r="Q4" i="17"/>
  <c r="L5" i="17"/>
  <c r="O5" i="17"/>
  <c r="Q5" i="17"/>
  <c r="Q15" i="17" s="1"/>
  <c r="L6" i="17"/>
  <c r="O6" i="17"/>
  <c r="Q6" i="17"/>
  <c r="L7" i="17"/>
  <c r="O7" i="17"/>
  <c r="Q7" i="17"/>
  <c r="L8" i="17"/>
  <c r="O8" i="17"/>
  <c r="Q8" i="17"/>
  <c r="L9" i="17"/>
  <c r="O9" i="17"/>
  <c r="Q9" i="17"/>
  <c r="L10" i="17"/>
  <c r="O10" i="17"/>
  <c r="Q10" i="17"/>
  <c r="L11" i="17"/>
  <c r="O11" i="17"/>
  <c r="Q11" i="17"/>
  <c r="L12" i="17"/>
  <c r="O12" i="17"/>
  <c r="Q12" i="17"/>
  <c r="L13" i="17"/>
  <c r="O13" i="17"/>
  <c r="Q13" i="17"/>
  <c r="L14" i="17"/>
  <c r="O14" i="17"/>
  <c r="Q14" i="17"/>
  <c r="B15" i="17"/>
  <c r="E15" i="17"/>
  <c r="B8" i="1"/>
  <c r="F15" i="17"/>
  <c r="L15" i="17" s="1"/>
  <c r="G15" i="17"/>
  <c r="H15" i="17"/>
  <c r="I15" i="17"/>
  <c r="J15" i="17"/>
  <c r="K15" i="17"/>
  <c r="G4" i="15"/>
  <c r="G5" i="15"/>
  <c r="G6" i="15"/>
  <c r="G7" i="15"/>
  <c r="G8" i="15"/>
  <c r="G9" i="15"/>
  <c r="G10" i="15"/>
  <c r="G11" i="15"/>
  <c r="G12" i="15"/>
  <c r="B14" i="15"/>
  <c r="A14" i="15" s="1"/>
  <c r="D14" i="15"/>
  <c r="C14" i="15"/>
  <c r="C16" i="15"/>
  <c r="E14" i="15"/>
  <c r="G14" i="15" s="1"/>
  <c r="F14" i="15"/>
  <c r="L4" i="5"/>
  <c r="P4" i="5"/>
  <c r="L5" i="5"/>
  <c r="P5" i="5" s="1"/>
  <c r="P23" i="5" s="1"/>
  <c r="O23" i="5" s="1"/>
  <c r="L6" i="5"/>
  <c r="P6" i="5"/>
  <c r="L7" i="5"/>
  <c r="P7" i="5" s="1"/>
  <c r="L8" i="5"/>
  <c r="P8" i="5"/>
  <c r="L9" i="5"/>
  <c r="P9" i="5" s="1"/>
  <c r="L10" i="5"/>
  <c r="P10" i="5" s="1"/>
  <c r="L11" i="5"/>
  <c r="P11" i="5"/>
  <c r="L12" i="5"/>
  <c r="P12" i="5" s="1"/>
  <c r="L13" i="5"/>
  <c r="P13" i="5" s="1"/>
  <c r="L14" i="5"/>
  <c r="P14" i="5"/>
  <c r="J4" i="2"/>
  <c r="L4" i="2"/>
  <c r="N4" i="2"/>
  <c r="J5" i="2"/>
  <c r="L5" i="2"/>
  <c r="N5" i="2"/>
  <c r="J6" i="2"/>
  <c r="L6" i="2"/>
  <c r="N6" i="2"/>
  <c r="J7" i="2"/>
  <c r="L7" i="2"/>
  <c r="N7" i="2"/>
  <c r="J8" i="2"/>
  <c r="L8" i="2"/>
  <c r="N8" i="2"/>
  <c r="J9" i="2"/>
  <c r="L9" i="2"/>
  <c r="N9" i="2"/>
  <c r="J10" i="2"/>
  <c r="L10" i="2"/>
  <c r="N10" i="2"/>
  <c r="J11" i="2"/>
  <c r="L11" i="2"/>
  <c r="N11" i="2"/>
  <c r="J12" i="2"/>
  <c r="L12" i="2"/>
  <c r="N12" i="2"/>
  <c r="N13" i="2" s="1"/>
  <c r="B13" i="2"/>
  <c r="C13" i="2"/>
  <c r="D13" i="2"/>
  <c r="E13" i="2"/>
  <c r="J13" i="2" s="1"/>
  <c r="F13" i="2"/>
  <c r="G13" i="2"/>
  <c r="H13" i="2"/>
  <c r="I13" i="2"/>
  <c r="B6" i="1"/>
  <c r="E6" i="1" s="1"/>
  <c r="E19" i="3"/>
  <c r="B3" i="1"/>
  <c r="C3" i="1"/>
  <c r="F19" i="3"/>
  <c r="K19" i="3" s="1"/>
  <c r="G19" i="3"/>
  <c r="G20" i="3" s="1"/>
  <c r="H19" i="3"/>
  <c r="I19" i="3"/>
  <c r="J19" i="3"/>
  <c r="H3" i="1"/>
  <c r="N3" i="1" s="1"/>
  <c r="I3" i="1"/>
  <c r="B19" i="3"/>
  <c r="K3" i="1" s="1"/>
  <c r="C19" i="3"/>
  <c r="L3" i="1" s="1"/>
  <c r="E23" i="4"/>
  <c r="B4" i="1" s="1"/>
  <c r="F23" i="4"/>
  <c r="G23" i="4"/>
  <c r="H23" i="4"/>
  <c r="R23" i="4" s="1"/>
  <c r="I23" i="4"/>
  <c r="J23" i="4"/>
  <c r="K23" i="4"/>
  <c r="L23" i="4"/>
  <c r="M23" i="4"/>
  <c r="N23" i="4"/>
  <c r="O23" i="4"/>
  <c r="O24" i="4" s="1"/>
  <c r="P23" i="4"/>
  <c r="Q23" i="4"/>
  <c r="C4" i="1"/>
  <c r="H4" i="1"/>
  <c r="I4" i="1"/>
  <c r="N4" i="1" s="1"/>
  <c r="B23" i="4"/>
  <c r="K4" i="1" s="1"/>
  <c r="C23" i="4"/>
  <c r="L4" i="1" s="1"/>
  <c r="M4" i="1" s="1"/>
  <c r="C5" i="1"/>
  <c r="H5" i="1"/>
  <c r="I5" i="1"/>
  <c r="B5" i="1"/>
  <c r="C6" i="1"/>
  <c r="H6" i="1"/>
  <c r="I6" i="1"/>
  <c r="K6" i="1"/>
  <c r="L6" i="1"/>
  <c r="M6" i="1" s="1"/>
  <c r="C7" i="1"/>
  <c r="I7" i="1"/>
  <c r="N7" i="1" s="1"/>
  <c r="K7" i="1"/>
  <c r="D21" i="10"/>
  <c r="E21" i="10"/>
  <c r="N21" i="10" s="1"/>
  <c r="F21" i="10"/>
  <c r="G21" i="10"/>
  <c r="H21" i="10"/>
  <c r="I21" i="10"/>
  <c r="J21" i="10"/>
  <c r="K21" i="10"/>
  <c r="L21" i="10"/>
  <c r="M21" i="10"/>
  <c r="B21" i="10"/>
  <c r="C21" i="10"/>
  <c r="D15" i="12"/>
  <c r="D16" i="12" s="1"/>
  <c r="E15" i="12"/>
  <c r="I15" i="12" s="1"/>
  <c r="F15" i="12"/>
  <c r="G15" i="12"/>
  <c r="H15" i="12"/>
  <c r="B15" i="12"/>
  <c r="C15" i="12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K4" i="3"/>
  <c r="N4" i="3"/>
  <c r="N19" i="3" s="1"/>
  <c r="M19" i="3" s="1"/>
  <c r="P4" i="3"/>
  <c r="P19" i="3" s="1"/>
  <c r="O19" i="3" s="1"/>
  <c r="R4" i="3"/>
  <c r="R19" i="3" s="1"/>
  <c r="Q19" i="3" s="1"/>
  <c r="R5" i="3"/>
  <c r="R6" i="3"/>
  <c r="R7" i="3"/>
  <c r="R8" i="3"/>
  <c r="R9" i="3"/>
  <c r="R10" i="3"/>
  <c r="K5" i="3"/>
  <c r="N5" i="3"/>
  <c r="P5" i="3"/>
  <c r="K6" i="3"/>
  <c r="N6" i="3"/>
  <c r="P6" i="3"/>
  <c r="K7" i="3"/>
  <c r="N7" i="3"/>
  <c r="P7" i="3"/>
  <c r="K8" i="3"/>
  <c r="N8" i="3"/>
  <c r="P8" i="3"/>
  <c r="K9" i="3"/>
  <c r="N9" i="3"/>
  <c r="P9" i="3"/>
  <c r="K10" i="3"/>
  <c r="N10" i="3"/>
  <c r="P10" i="3"/>
  <c r="K11" i="3"/>
  <c r="N11" i="3"/>
  <c r="P11" i="3"/>
  <c r="R11" i="3"/>
  <c r="K12" i="3"/>
  <c r="N12" i="3"/>
  <c r="P12" i="3"/>
  <c r="R12" i="3"/>
  <c r="K13" i="3"/>
  <c r="N13" i="3"/>
  <c r="P13" i="3"/>
  <c r="R13" i="3"/>
  <c r="K14" i="3"/>
  <c r="N14" i="3"/>
  <c r="P14" i="3"/>
  <c r="R14" i="3"/>
  <c r="K15" i="3"/>
  <c r="N15" i="3"/>
  <c r="P15" i="3"/>
  <c r="R15" i="3"/>
  <c r="K16" i="3"/>
  <c r="N16" i="3"/>
  <c r="P16" i="3"/>
  <c r="R16" i="3"/>
  <c r="K17" i="3"/>
  <c r="N17" i="3"/>
  <c r="P17" i="3"/>
  <c r="R17" i="3"/>
  <c r="K18" i="3"/>
  <c r="N18" i="3"/>
  <c r="P18" i="3"/>
  <c r="R18" i="3"/>
  <c r="N4" i="10"/>
  <c r="Q4" i="10"/>
  <c r="Q21" i="10" s="1"/>
  <c r="P21" i="10" s="1"/>
  <c r="S4" i="10"/>
  <c r="S21" i="10" s="1"/>
  <c r="R21" i="10" s="1"/>
  <c r="N5" i="10"/>
  <c r="Q5" i="10"/>
  <c r="S5" i="10"/>
  <c r="N6" i="10"/>
  <c r="Q6" i="10"/>
  <c r="S6" i="10"/>
  <c r="N7" i="10"/>
  <c r="S7" i="10"/>
  <c r="N8" i="10"/>
  <c r="S8" i="10"/>
  <c r="N9" i="10"/>
  <c r="Q9" i="10"/>
  <c r="S9" i="10"/>
  <c r="N10" i="10"/>
  <c r="Q10" i="10"/>
  <c r="S10" i="10"/>
  <c r="N11" i="10"/>
  <c r="S11" i="10"/>
  <c r="N12" i="10"/>
  <c r="S12" i="10"/>
  <c r="N13" i="10"/>
  <c r="S13" i="10"/>
  <c r="N14" i="10"/>
  <c r="S14" i="10"/>
  <c r="N15" i="10"/>
  <c r="S15" i="10"/>
  <c r="N16" i="10"/>
  <c r="S16" i="10"/>
  <c r="N17" i="10"/>
  <c r="S17" i="10"/>
  <c r="N18" i="10"/>
  <c r="N19" i="10"/>
  <c r="N20" i="10"/>
  <c r="S20" i="10"/>
  <c r="C24" i="10"/>
  <c r="I4" i="12"/>
  <c r="L4" i="12"/>
  <c r="L15" i="12"/>
  <c r="K15" i="12" s="1"/>
  <c r="I5" i="12"/>
  <c r="L5" i="12"/>
  <c r="I6" i="12"/>
  <c r="L6" i="12"/>
  <c r="I7" i="12"/>
  <c r="L7" i="12"/>
  <c r="I8" i="12"/>
  <c r="L8" i="12"/>
  <c r="I9" i="12"/>
  <c r="L9" i="12"/>
  <c r="I10" i="12"/>
  <c r="L10" i="12"/>
  <c r="I11" i="12"/>
  <c r="L11" i="12"/>
  <c r="I12" i="12"/>
  <c r="L12" i="12"/>
  <c r="A16" i="12"/>
  <c r="E3" i="1"/>
  <c r="C26" i="4"/>
  <c r="A24" i="4"/>
  <c r="B16" i="2"/>
  <c r="C15" i="2"/>
  <c r="C17" i="17"/>
  <c r="C18" i="17" s="1"/>
  <c r="E5" i="1"/>
  <c r="B17" i="17"/>
  <c r="K8" i="1"/>
  <c r="F7" i="1"/>
  <c r="D26" i="5"/>
  <c r="D22" i="3"/>
  <c r="A23" i="5"/>
  <c r="K5" i="1"/>
  <c r="C24" i="5"/>
  <c r="L5" i="1"/>
  <c r="M5" i="1" s="1"/>
  <c r="D26" i="7"/>
  <c r="B7" i="1" s="1"/>
  <c r="N23" i="7"/>
  <c r="M23" i="7"/>
  <c r="R22" i="7"/>
  <c r="D23" i="7"/>
  <c r="L23" i="7"/>
  <c r="L24" i="7" s="1"/>
  <c r="I24" i="7"/>
  <c r="R22" i="6"/>
  <c r="L23" i="6"/>
  <c r="J24" i="6" s="1"/>
  <c r="F24" i="6"/>
  <c r="L24" i="6"/>
  <c r="F6" i="1"/>
  <c r="G6" i="1"/>
  <c r="E24" i="7"/>
  <c r="F24" i="7"/>
  <c r="J24" i="7"/>
  <c r="E24" i="6"/>
  <c r="I24" i="6"/>
  <c r="H24" i="6"/>
  <c r="K24" i="6"/>
  <c r="C11" i="1"/>
  <c r="N6" i="1"/>
  <c r="N5" i="1"/>
  <c r="N8" i="1"/>
  <c r="G24" i="6"/>
  <c r="D28" i="16"/>
  <c r="F27" i="16" s="1"/>
  <c r="F28" i="16"/>
  <c r="D8" i="1"/>
  <c r="D11" i="1" s="1"/>
  <c r="B11" i="1" l="1"/>
  <c r="E4" i="1"/>
  <c r="L9" i="1"/>
  <c r="L11" i="1" s="1"/>
  <c r="M3" i="1"/>
  <c r="K9" i="1"/>
  <c r="K11" i="1" s="1"/>
  <c r="H15" i="2"/>
  <c r="F15" i="2"/>
  <c r="J15" i="2"/>
  <c r="D15" i="2"/>
  <c r="G15" i="2"/>
  <c r="I15" i="2"/>
  <c r="F15" i="15"/>
  <c r="E15" i="15"/>
  <c r="G15" i="15"/>
  <c r="D15" i="15"/>
  <c r="Q16" i="17"/>
  <c r="P23" i="7"/>
  <c r="O23" i="7" s="1"/>
  <c r="E7" i="1"/>
  <c r="G7" i="1"/>
  <c r="F16" i="12"/>
  <c r="E16" i="12"/>
  <c r="I16" i="12"/>
  <c r="G16" i="12"/>
  <c r="H16" i="12"/>
  <c r="F16" i="17"/>
  <c r="J16" i="17"/>
  <c r="I16" i="17"/>
  <c r="E16" i="17"/>
  <c r="H16" i="17"/>
  <c r="L16" i="17"/>
  <c r="F8" i="1"/>
  <c r="G8" i="1" s="1"/>
  <c r="G16" i="17"/>
  <c r="K16" i="17"/>
  <c r="N22" i="10"/>
  <c r="E22" i="10"/>
  <c r="L22" i="10"/>
  <c r="D22" i="10"/>
  <c r="G22" i="10"/>
  <c r="M22" i="10"/>
  <c r="J22" i="10"/>
  <c r="F22" i="10"/>
  <c r="H22" i="10"/>
  <c r="K22" i="10"/>
  <c r="M13" i="2"/>
  <c r="G73" i="16"/>
  <c r="O16" i="17"/>
  <c r="H20" i="3"/>
  <c r="F20" i="3"/>
  <c r="I20" i="3"/>
  <c r="J20" i="3"/>
  <c r="F3" i="1"/>
  <c r="K20" i="3"/>
  <c r="E20" i="3"/>
  <c r="J24" i="4"/>
  <c r="K24" i="5"/>
  <c r="F5" i="1"/>
  <c r="G5" i="1" s="1"/>
  <c r="F24" i="5"/>
  <c r="G24" i="5"/>
  <c r="I24" i="5"/>
  <c r="H24" i="5"/>
  <c r="E24" i="5"/>
  <c r="J24" i="5"/>
  <c r="L24" i="5"/>
  <c r="M23" i="5"/>
  <c r="I22" i="10"/>
  <c r="P24" i="4"/>
  <c r="N24" i="4"/>
  <c r="M24" i="4"/>
  <c r="G24" i="4"/>
  <c r="Q24" i="4"/>
  <c r="E24" i="4"/>
  <c r="G4" i="1" s="1"/>
  <c r="I24" i="4"/>
  <c r="F24" i="4"/>
  <c r="F4" i="1"/>
  <c r="K24" i="4"/>
  <c r="R24" i="4"/>
  <c r="L24" i="4"/>
  <c r="E53" i="16"/>
  <c r="B66" i="16"/>
  <c r="H24" i="7"/>
  <c r="A19" i="3"/>
  <c r="B64" i="16"/>
  <c r="G60" i="16"/>
  <c r="K24" i="7"/>
  <c r="B62" i="16"/>
  <c r="G24" i="7"/>
  <c r="E15" i="2"/>
  <c r="C17" i="12"/>
  <c r="H24" i="4"/>
  <c r="F26" i="4" l="1"/>
  <c r="G3" i="1"/>
  <c r="F11" i="1"/>
  <c r="E11" i="1"/>
  <c r="B54" i="16"/>
  <c r="E51" i="16"/>
  <c r="G11" i="1"/>
  <c r="B52" i="16" l="1"/>
  <c r="E49" i="16"/>
  <c r="B50" i="16" s="1"/>
</calcChain>
</file>

<file path=xl/sharedStrings.xml><?xml version="1.0" encoding="utf-8"?>
<sst xmlns="http://schemas.openxmlformats.org/spreadsheetml/2006/main" count="273" uniqueCount="125">
  <si>
    <t>I alt:</t>
  </si>
  <si>
    <t>liter most</t>
  </si>
  <si>
    <t>beholdere</t>
  </si>
  <si>
    <t>Hvid</t>
  </si>
  <si>
    <t>Rød</t>
  </si>
  <si>
    <t>kg druer</t>
  </si>
  <si>
    <t>most andel</t>
  </si>
  <si>
    <t>startet</t>
  </si>
  <si>
    <t>presset</t>
  </si>
  <si>
    <t>tappet</t>
  </si>
  <si>
    <t>mgl sukker</t>
  </si>
  <si>
    <t>tilsat svovl</t>
  </si>
  <si>
    <t>mg svovl/l</t>
  </si>
  <si>
    <t>skalkontakt</t>
  </si>
  <si>
    <t>Vinberegningsskema</t>
  </si>
  <si>
    <t>Cider</t>
  </si>
  <si>
    <t>restsukker</t>
  </si>
  <si>
    <t>g sukker</t>
  </si>
  <si>
    <t>g svovl</t>
  </si>
  <si>
    <t>mg/l</t>
  </si>
  <si>
    <t>l vin</t>
  </si>
  <si>
    <t>Æbler</t>
  </si>
  <si>
    <t>Sum</t>
  </si>
  <si>
    <t>syre</t>
  </si>
  <si>
    <t>Oeschle</t>
  </si>
  <si>
    <t>Rondo</t>
  </si>
  <si>
    <t>diverse</t>
  </si>
  <si>
    <t>Cabernet Savignon</t>
  </si>
  <si>
    <t>Don Muskat</t>
  </si>
  <si>
    <t>Regent</t>
  </si>
  <si>
    <t>g/l</t>
  </si>
  <si>
    <t>PH</t>
  </si>
  <si>
    <t>oOe</t>
  </si>
  <si>
    <t>sukker</t>
  </si>
  <si>
    <t xml:space="preserve">Regent </t>
  </si>
  <si>
    <t>Presset</t>
  </si>
  <si>
    <t xml:space="preserve">g sukker </t>
  </si>
  <si>
    <t>Reliance</t>
  </si>
  <si>
    <t>Beauty</t>
  </si>
  <si>
    <t>Canadice</t>
  </si>
  <si>
    <t>Cab.Sav</t>
  </si>
  <si>
    <t>Castel</t>
  </si>
  <si>
    <t>Esther</t>
  </si>
  <si>
    <t>Lucie</t>
  </si>
  <si>
    <t>Marechal Foch</t>
  </si>
  <si>
    <t>Leon Millot</t>
  </si>
  <si>
    <t>Bolero</t>
  </si>
  <si>
    <t>Blå Burgunder</t>
  </si>
  <si>
    <t>Aurora</t>
  </si>
  <si>
    <t>Schuyler</t>
  </si>
  <si>
    <t>Orion</t>
  </si>
  <si>
    <t>Chardonnay</t>
  </si>
  <si>
    <t>Rosé III</t>
  </si>
  <si>
    <t>Precosé de Malingre</t>
  </si>
  <si>
    <t>Zalas Perle</t>
  </si>
  <si>
    <t>Korender</t>
  </si>
  <si>
    <t>Phønix</t>
  </si>
  <si>
    <t>Sibera</t>
  </si>
  <si>
    <t>Johanniter</t>
  </si>
  <si>
    <t>Mertzling</t>
  </si>
  <si>
    <t>sum:</t>
  </si>
  <si>
    <t>Solaris</t>
  </si>
  <si>
    <t>overført til Orion</t>
  </si>
  <si>
    <t>Bianca</t>
  </si>
  <si>
    <t>Bianca. Vinificeret som rødvin</t>
  </si>
  <si>
    <t>op til</t>
  </si>
  <si>
    <t>mangler</t>
  </si>
  <si>
    <t>%sprit</t>
  </si>
  <si>
    <t>tilsætning af sukker</t>
  </si>
  <si>
    <t>g pr liter</t>
  </si>
  <si>
    <t>Transportlikørblanding</t>
  </si>
  <si>
    <t>ønsket tryk</t>
  </si>
  <si>
    <t>gram sukker pr. l pr. bar</t>
  </si>
  <si>
    <t>Mousserende vin (10-11% alc i tør grundvin)</t>
  </si>
  <si>
    <t>sukkertilsætning</t>
  </si>
  <si>
    <t>tør</t>
  </si>
  <si>
    <t>halvtør</t>
  </si>
  <si>
    <t>sød</t>
  </si>
  <si>
    <t>ekstra tør</t>
  </si>
  <si>
    <t>gram</t>
  </si>
  <si>
    <t>Svovlmængde</t>
  </si>
  <si>
    <t>gram svovlpulver</t>
  </si>
  <si>
    <t>liter vin</t>
  </si>
  <si>
    <t>frit svovl ekstra</t>
  </si>
  <si>
    <t>dato</t>
  </si>
  <si>
    <t>vin1</t>
  </si>
  <si>
    <t>vin2</t>
  </si>
  <si>
    <t>vin4</t>
  </si>
  <si>
    <t>vin3</t>
  </si>
  <si>
    <t>Hvidvin1</t>
  </si>
  <si>
    <t>Rosé1</t>
  </si>
  <si>
    <t>Oversigt over vinproduktion                                          ERFA-gruppe Sydsjælland</t>
  </si>
  <si>
    <t>målt oOe</t>
  </si>
  <si>
    <t>Grape Maturity Measurement at Harvest</t>
  </si>
  <si>
    <t>Density</t>
  </si>
  <si>
    <t>Oechsle</t>
  </si>
  <si>
    <t>°Brix</t>
  </si>
  <si>
    <t>Potential Alcohol</t>
  </si>
  <si>
    <t>Faktor</t>
  </si>
  <si>
    <t>gram sukker pr. flaske</t>
  </si>
  <si>
    <t>gram sukker pr. liter</t>
  </si>
  <si>
    <t>kontrol</t>
  </si>
  <si>
    <t>Flaskestørrelse</t>
  </si>
  <si>
    <t xml:space="preserve">antal flasker </t>
  </si>
  <si>
    <t>Indtast i de blå felter</t>
  </si>
  <si>
    <t>Start på flaskegæringen (andengæringen)</t>
  </si>
  <si>
    <t>Beregning af sukker</t>
  </si>
  <si>
    <t>likørmængde pr. flaske</t>
  </si>
  <si>
    <t>Årstal i "A1" skal stemme med årstallet på de enkelte ark.</t>
  </si>
  <si>
    <t>Mousserende vin , ompropning</t>
  </si>
  <si>
    <t>gram/liter</t>
  </si>
  <si>
    <t>bar</t>
  </si>
  <si>
    <t>Indsæt ballonstørrelse</t>
  </si>
  <si>
    <t>rettet fra 3,1 i henhold til www.winegrowers.info   1/12 2016</t>
  </si>
  <si>
    <t>i alt</t>
  </si>
  <si>
    <t>Indtast Brix-tallet i det interval, hvor den hører hjemme. Der er ikke lineær sammenhæng mellem Brix og Oechle</t>
  </si>
  <si>
    <t>Max 11½% for hvidvin ved sukkertilsætning</t>
  </si>
  <si>
    <t>Max 12% for rødvin ved sukkertilsætning</t>
  </si>
  <si>
    <t>Sukkertilsætning i grundvin. Må max hæves med 3% alc. i normale år, og til max 12% alc for rødvin.</t>
  </si>
  <si>
    <t>Nødvendig sukkermængde afhænger af gæringstemperatur</t>
  </si>
  <si>
    <t>cl likør</t>
  </si>
  <si>
    <t>Grænse for alkoholindhold i vin if. EU forordning</t>
  </si>
  <si>
    <t>Minimums grænse for vin if. EU forordning</t>
  </si>
  <si>
    <t>Revideret 13. oktober 2019, Lars Holt</t>
  </si>
  <si>
    <t>(rettet fra 2,1 i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</si>
</sst>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d\-mmm\-yy"/>
    <numFmt numFmtId="181" formatCode="0.0"/>
    <numFmt numFmtId="182" formatCode="0.000"/>
    <numFmt numFmtId="183" formatCode="0.0%"/>
    <numFmt numFmtId="184" formatCode="#,##0.0"/>
  </numFmts>
  <fonts count="31" x14ac:knownFonts="1">
    <font>
      <sz val="12"/>
      <name val="Arial"/>
    </font>
    <font>
      <b/>
      <sz val="10"/>
      <name val="Arial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color indexed="29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u/>
      <sz val="10.45"/>
      <color indexed="12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color rgb="FF00B050"/>
      <name val="Arial"/>
      <family val="2"/>
    </font>
    <font>
      <sz val="23"/>
      <color rgb="FF333333"/>
      <name val="Arial"/>
      <family val="2"/>
    </font>
    <font>
      <sz val="12"/>
      <color rgb="FF333333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rgb="FFC00000"/>
      <name val="Arial"/>
      <family val="2"/>
    </font>
    <font>
      <sz val="12"/>
      <color theme="0" tint="-0.499984740745262"/>
      <name val="Arial"/>
      <family val="2"/>
    </font>
    <font>
      <b/>
      <sz val="12"/>
      <color rgb="FFFFFF99"/>
      <name val="Arial"/>
      <family val="2"/>
    </font>
    <font>
      <sz val="12"/>
      <color rgb="FFFFFF99"/>
      <name val="Arial"/>
      <family val="2"/>
    </font>
    <font>
      <sz val="12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2" fillId="0" borderId="0" xfId="0" applyNumberFormat="1" applyFont="1" applyAlignment="1"/>
    <xf numFmtId="0" fontId="4" fillId="0" borderId="0" xfId="0" applyNumberFormat="1" applyFont="1" applyAlignment="1">
      <alignment horizontal="center" wrapText="1"/>
    </xf>
    <xf numFmtId="1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wrapText="1"/>
    </xf>
    <xf numFmtId="181" fontId="2" fillId="0" borderId="0" xfId="0" applyNumberFormat="1" applyFont="1"/>
    <xf numFmtId="1" fontId="2" fillId="0" borderId="0" xfId="0" applyNumberFormat="1" applyFont="1"/>
    <xf numFmtId="10" fontId="2" fillId="0" borderId="0" xfId="0" applyNumberFormat="1" applyFont="1"/>
    <xf numFmtId="180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right"/>
    </xf>
    <xf numFmtId="180" fontId="2" fillId="0" borderId="0" xfId="0" applyNumberFormat="1" applyFont="1"/>
    <xf numFmtId="180" fontId="5" fillId="0" borderId="0" xfId="0" applyNumberFormat="1" applyFont="1" applyAlignment="1">
      <alignment horizontal="right"/>
    </xf>
    <xf numFmtId="181" fontId="5" fillId="0" borderId="0" xfId="0" applyNumberFormat="1" applyFont="1" applyAlignment="1"/>
    <xf numFmtId="1" fontId="5" fillId="0" borderId="0" xfId="0" applyNumberFormat="1" applyFont="1" applyAlignment="1"/>
    <xf numFmtId="10" fontId="5" fillId="0" borderId="0" xfId="0" applyNumberFormat="1" applyFont="1" applyAlignment="1"/>
    <xf numFmtId="0" fontId="4" fillId="0" borderId="0" xfId="0" applyNumberFormat="1" applyFont="1" applyAlignment="1"/>
    <xf numFmtId="0" fontId="3" fillId="0" borderId="0" xfId="0" applyNumberFormat="1" applyFont="1" applyAlignment="1">
      <alignment horizontal="left"/>
    </xf>
    <xf numFmtId="180" fontId="4" fillId="0" borderId="0" xfId="0" applyNumberFormat="1" applyFont="1" applyAlignment="1"/>
    <xf numFmtId="0" fontId="5" fillId="0" borderId="0" xfId="0" applyNumberFormat="1" applyFont="1" applyAlignment="1"/>
    <xf numFmtId="0" fontId="6" fillId="0" borderId="0" xfId="0" applyNumberFormat="1" applyFont="1" applyAlignment="1"/>
    <xf numFmtId="0" fontId="6" fillId="0" borderId="0" xfId="0" applyNumberFormat="1" applyFont="1" applyAlignment="1">
      <alignment wrapText="1"/>
    </xf>
    <xf numFmtId="180" fontId="6" fillId="0" borderId="0" xfId="0" applyNumberFormat="1" applyFont="1" applyAlignment="1"/>
    <xf numFmtId="182" fontId="6" fillId="0" borderId="0" xfId="0" applyNumberFormat="1" applyFont="1" applyAlignment="1"/>
    <xf numFmtId="0" fontId="7" fillId="0" borderId="0" xfId="0" applyNumberFormat="1" applyFont="1" applyAlignment="1"/>
    <xf numFmtId="182" fontId="7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9" fontId="6" fillId="0" borderId="0" xfId="0" applyNumberFormat="1" applyFont="1" applyAlignment="1"/>
    <xf numFmtId="10" fontId="6" fillId="0" borderId="0" xfId="0" applyNumberFormat="1" applyFont="1" applyAlignment="1"/>
    <xf numFmtId="2" fontId="4" fillId="0" borderId="0" xfId="0" applyNumberFormat="1" applyFont="1" applyAlignment="1">
      <alignment horizontal="center" wrapText="1"/>
    </xf>
    <xf numFmtId="181" fontId="6" fillId="0" borderId="0" xfId="0" applyNumberFormat="1" applyFont="1" applyAlignment="1"/>
    <xf numFmtId="2" fontId="2" fillId="0" borderId="0" xfId="0" applyNumberFormat="1" applyFont="1"/>
    <xf numFmtId="1" fontId="6" fillId="0" borderId="0" xfId="0" applyNumberFormat="1" applyFont="1" applyAlignment="1"/>
    <xf numFmtId="181" fontId="7" fillId="0" borderId="0" xfId="0" applyNumberFormat="1" applyFont="1" applyAlignment="1"/>
    <xf numFmtId="2" fontId="5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180" fontId="4" fillId="0" borderId="0" xfId="0" applyNumberFormat="1" applyFont="1" applyAlignment="1">
      <alignment horizontal="center" wrapText="1"/>
    </xf>
    <xf numFmtId="180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183" fontId="6" fillId="0" borderId="0" xfId="0" applyNumberFormat="1" applyFont="1" applyAlignment="1"/>
    <xf numFmtId="183" fontId="2" fillId="0" borderId="0" xfId="0" applyNumberFormat="1" applyFont="1"/>
    <xf numFmtId="2" fontId="7" fillId="0" borderId="0" xfId="0" applyNumberFormat="1" applyFont="1" applyAlignment="1"/>
    <xf numFmtId="2" fontId="6" fillId="0" borderId="0" xfId="0" applyNumberFormat="1" applyFont="1" applyAlignment="1"/>
    <xf numFmtId="0" fontId="2" fillId="0" borderId="0" xfId="0" applyNumberFormat="1" applyFont="1"/>
    <xf numFmtId="9" fontId="4" fillId="0" borderId="0" xfId="0" applyNumberFormat="1" applyFont="1" applyAlignment="1"/>
    <xf numFmtId="0" fontId="8" fillId="0" borderId="0" xfId="0" applyNumberFormat="1" applyFont="1" applyAlignment="1"/>
    <xf numFmtId="180" fontId="6" fillId="0" borderId="0" xfId="0" applyNumberFormat="1" applyFont="1" applyAlignment="1">
      <alignment horizontal="center"/>
    </xf>
    <xf numFmtId="0" fontId="9" fillId="0" borderId="0" xfId="0" applyNumberFormat="1" applyFont="1" applyAlignment="1"/>
    <xf numFmtId="0" fontId="6" fillId="0" borderId="0" xfId="0" applyNumberFormat="1" applyFont="1" applyAlignment="1">
      <alignment horizontal="centerContinuous"/>
    </xf>
    <xf numFmtId="180" fontId="10" fillId="0" borderId="0" xfId="0" applyNumberFormat="1" applyFont="1" applyAlignment="1"/>
    <xf numFmtId="9" fontId="2" fillId="0" borderId="0" xfId="0" applyNumberFormat="1" applyFont="1"/>
    <xf numFmtId="0" fontId="12" fillId="2" borderId="0" xfId="0" applyNumberFormat="1" applyFont="1" applyFill="1" applyAlignment="1"/>
    <xf numFmtId="0" fontId="13" fillId="2" borderId="0" xfId="0" applyNumberFormat="1" applyFont="1" applyFill="1" applyAlignment="1">
      <alignment horizontal="left"/>
    </xf>
    <xf numFmtId="0" fontId="8" fillId="2" borderId="0" xfId="0" applyNumberFormat="1" applyFont="1" applyFill="1" applyAlignment="1">
      <alignment horizontal="centerContinuous"/>
    </xf>
    <xf numFmtId="0" fontId="8" fillId="2" borderId="1" xfId="0" applyNumberFormat="1" applyFont="1" applyFill="1" applyBorder="1" applyAlignment="1">
      <alignment horizontal="centerContinuous"/>
    </xf>
    <xf numFmtId="0" fontId="8" fillId="2" borderId="0" xfId="0" applyNumberFormat="1" applyFont="1" applyFill="1" applyAlignment="1"/>
    <xf numFmtId="180" fontId="8" fillId="2" borderId="0" xfId="0" applyNumberFormat="1" applyFont="1" applyFill="1" applyAlignment="1"/>
    <xf numFmtId="0" fontId="8" fillId="2" borderId="1" xfId="0" applyNumberFormat="1" applyFont="1" applyFill="1" applyBorder="1" applyAlignment="1"/>
    <xf numFmtId="0" fontId="11" fillId="2" borderId="0" xfId="0" applyNumberFormat="1" applyFont="1" applyFill="1" applyAlignment="1"/>
    <xf numFmtId="182" fontId="8" fillId="2" borderId="0" xfId="0" applyNumberFormat="1" applyFont="1" applyFill="1" applyAlignment="1"/>
    <xf numFmtId="180" fontId="11" fillId="2" borderId="0" xfId="0" applyNumberFormat="1" applyFont="1" applyFill="1" applyAlignment="1"/>
    <xf numFmtId="182" fontId="11" fillId="2" borderId="0" xfId="0" applyNumberFormat="1" applyFont="1" applyFill="1" applyAlignment="1"/>
    <xf numFmtId="1" fontId="11" fillId="2" borderId="0" xfId="0" applyNumberFormat="1" applyFont="1" applyFill="1" applyAlignment="1"/>
    <xf numFmtId="0" fontId="14" fillId="2" borderId="0" xfId="0" applyNumberFormat="1" applyFont="1" applyFill="1" applyAlignment="1"/>
    <xf numFmtId="182" fontId="14" fillId="2" borderId="0" xfId="0" applyNumberFormat="1" applyFont="1" applyFill="1" applyAlignment="1"/>
    <xf numFmtId="0" fontId="11" fillId="2" borderId="0" xfId="0" applyNumberFormat="1" applyFont="1" applyFill="1" applyAlignment="1">
      <alignment horizontal="center"/>
    </xf>
    <xf numFmtId="9" fontId="11" fillId="2" borderId="0" xfId="0" applyNumberFormat="1" applyFont="1" applyFill="1" applyAlignment="1"/>
    <xf numFmtId="10" fontId="11" fillId="2" borderId="0" xfId="0" applyNumberFormat="1" applyFont="1" applyFill="1" applyAlignment="1"/>
    <xf numFmtId="0" fontId="15" fillId="2" borderId="0" xfId="0" applyNumberFormat="1" applyFont="1" applyFill="1" applyAlignment="1"/>
    <xf numFmtId="0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/>
    <xf numFmtId="180" fontId="8" fillId="2" borderId="0" xfId="0" applyNumberFormat="1" applyFont="1" applyFill="1" applyAlignment="1">
      <alignment horizontal="center" wrapText="1"/>
    </xf>
    <xf numFmtId="0" fontId="6" fillId="2" borderId="0" xfId="0" applyNumberFormat="1" applyFont="1" applyFill="1" applyAlignment="1"/>
    <xf numFmtId="184" fontId="2" fillId="0" borderId="0" xfId="0" applyNumberFormat="1" applyFont="1"/>
    <xf numFmtId="3" fontId="2" fillId="0" borderId="0" xfId="0" applyNumberFormat="1" applyFont="1"/>
    <xf numFmtId="0" fontId="2" fillId="0" borderId="0" xfId="0" applyNumberFormat="1" applyFont="1" applyFill="1" applyAlignment="1"/>
    <xf numFmtId="180" fontId="2" fillId="0" borderId="0" xfId="0" applyNumberFormat="1" applyFont="1" applyAlignment="1"/>
    <xf numFmtId="2" fontId="2" fillId="0" borderId="0" xfId="0" applyNumberFormat="1" applyFont="1" applyAlignment="1"/>
    <xf numFmtId="0" fontId="1" fillId="0" borderId="0" xfId="0" applyNumberFormat="1" applyFont="1" applyAlignment="1"/>
    <xf numFmtId="181" fontId="1" fillId="0" borderId="0" xfId="0" applyNumberFormat="1" applyFont="1" applyAlignment="1"/>
    <xf numFmtId="16" fontId="6" fillId="0" borderId="0" xfId="0" applyNumberFormat="1" applyFont="1"/>
    <xf numFmtId="180" fontId="6" fillId="0" borderId="0" xfId="0" applyNumberFormat="1" applyFont="1"/>
    <xf numFmtId="0" fontId="3" fillId="0" borderId="0" xfId="0" applyNumberFormat="1" applyFont="1" applyAlignment="1">
      <alignment horizontal="center"/>
    </xf>
    <xf numFmtId="181" fontId="2" fillId="0" borderId="0" xfId="0" applyNumberFormat="1" applyFont="1" applyAlignment="1"/>
    <xf numFmtId="16" fontId="4" fillId="0" borderId="0" xfId="0" applyNumberFormat="1" applyFont="1" applyAlignment="1"/>
    <xf numFmtId="180" fontId="6" fillId="0" borderId="0" xfId="0" applyNumberFormat="1" applyFont="1" applyAlignment="1">
      <alignment horizontal="center" wrapText="1"/>
    </xf>
    <xf numFmtId="16" fontId="2" fillId="0" borderId="0" xfId="0" applyNumberFormat="1" applyFont="1"/>
    <xf numFmtId="1" fontId="16" fillId="0" borderId="0" xfId="0" applyNumberFormat="1" applyFont="1" applyAlignment="1">
      <alignment horizontal="right"/>
    </xf>
    <xf numFmtId="180" fontId="4" fillId="0" borderId="0" xfId="0" applyNumberFormat="1" applyFont="1" applyAlignment="1">
      <alignment horizontal="left"/>
    </xf>
    <xf numFmtId="180" fontId="17" fillId="0" borderId="0" xfId="1" applyNumberFormat="1" applyAlignment="1" applyProtection="1"/>
    <xf numFmtId="181" fontId="16" fillId="0" borderId="0" xfId="0" applyNumberFormat="1" applyFont="1" applyAlignment="1"/>
    <xf numFmtId="0" fontId="6" fillId="0" borderId="2" xfId="0" applyNumberFormat="1" applyFont="1" applyBorder="1" applyAlignment="1"/>
    <xf numFmtId="0" fontId="6" fillId="0" borderId="3" xfId="0" applyNumberFormat="1" applyFont="1" applyBorder="1" applyAlignment="1"/>
    <xf numFmtId="0" fontId="6" fillId="0" borderId="4" xfId="0" applyNumberFormat="1" applyFont="1" applyBorder="1" applyAlignment="1"/>
    <xf numFmtId="1" fontId="6" fillId="0" borderId="5" xfId="0" applyNumberFormat="1" applyFont="1" applyBorder="1" applyAlignment="1"/>
    <xf numFmtId="0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1" fontId="2" fillId="0" borderId="4" xfId="0" applyNumberFormat="1" applyFont="1" applyBorder="1"/>
    <xf numFmtId="1" fontId="2" fillId="0" borderId="5" xfId="0" applyNumberFormat="1" applyFont="1" applyBorder="1"/>
    <xf numFmtId="1" fontId="6" fillId="0" borderId="6" xfId="0" applyNumberFormat="1" applyFont="1" applyBorder="1" applyAlignment="1"/>
    <xf numFmtId="1" fontId="6" fillId="0" borderId="7" xfId="0" applyNumberFormat="1" applyFont="1" applyBorder="1" applyAlignment="1"/>
    <xf numFmtId="180" fontId="3" fillId="0" borderId="0" xfId="0" applyNumberFormat="1" applyFont="1" applyAlignment="1"/>
    <xf numFmtId="0" fontId="18" fillId="0" borderId="0" xfId="0" applyNumberFormat="1" applyFont="1" applyAlignment="1"/>
    <xf numFmtId="0" fontId="2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/>
    <xf numFmtId="1" fontId="2" fillId="4" borderId="0" xfId="0" applyNumberFormat="1" applyFont="1" applyFill="1" applyAlignment="1"/>
    <xf numFmtId="0" fontId="2" fillId="4" borderId="0" xfId="0" applyNumberFormat="1" applyFont="1" applyFill="1" applyAlignment="1"/>
    <xf numFmtId="2" fontId="2" fillId="4" borderId="0" xfId="0" applyNumberFormat="1" applyFont="1" applyFill="1" applyAlignment="1"/>
    <xf numFmtId="0" fontId="6" fillId="0" borderId="6" xfId="0" applyNumberFormat="1" applyFont="1" applyBorder="1" applyAlignment="1"/>
    <xf numFmtId="181" fontId="2" fillId="3" borderId="0" xfId="0" applyNumberFormat="1" applyFont="1" applyFill="1"/>
    <xf numFmtId="1" fontId="2" fillId="3" borderId="0" xfId="0" applyNumberFormat="1" applyFont="1" applyFill="1"/>
    <xf numFmtId="181" fontId="5" fillId="3" borderId="0" xfId="0" applyNumberFormat="1" applyFont="1" applyFill="1" applyAlignment="1"/>
    <xf numFmtId="2" fontId="2" fillId="3" borderId="0" xfId="0" applyNumberFormat="1" applyFont="1" applyFill="1"/>
    <xf numFmtId="1" fontId="2" fillId="0" borderId="0" xfId="0" applyNumberFormat="1" applyFont="1" applyFill="1"/>
    <xf numFmtId="1" fontId="5" fillId="0" borderId="0" xfId="0" applyNumberFormat="1" applyFont="1" applyFill="1" applyAlignment="1"/>
    <xf numFmtId="2" fontId="2" fillId="0" borderId="0" xfId="0" applyNumberFormat="1" applyFont="1" applyFill="1"/>
    <xf numFmtId="3" fontId="5" fillId="0" borderId="0" xfId="0" applyNumberFormat="1" applyFont="1"/>
    <xf numFmtId="0" fontId="2" fillId="0" borderId="0" xfId="0" applyNumberFormat="1" applyFont="1" applyAlignment="1">
      <alignment wrapText="1"/>
    </xf>
    <xf numFmtId="2" fontId="21" fillId="0" borderId="0" xfId="0" applyNumberFormat="1" applyFont="1" applyAlignment="1"/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3" fontId="23" fillId="0" borderId="8" xfId="0" applyNumberFormat="1" applyFont="1" applyBorder="1" applyAlignment="1">
      <alignment horizontal="left" wrapText="1"/>
    </xf>
    <xf numFmtId="181" fontId="23" fillId="0" borderId="8" xfId="0" applyNumberFormat="1" applyFont="1" applyBorder="1" applyAlignment="1">
      <alignment horizontal="left" wrapText="1"/>
    </xf>
    <xf numFmtId="182" fontId="2" fillId="0" borderId="0" xfId="0" applyNumberFormat="1" applyFont="1" applyAlignment="1"/>
    <xf numFmtId="0" fontId="23" fillId="0" borderId="0" xfId="0" applyNumberFormat="1" applyFont="1" applyAlignment="1">
      <alignment horizontal="left" vertical="center" wrapText="1"/>
    </xf>
    <xf numFmtId="3" fontId="21" fillId="0" borderId="8" xfId="0" applyNumberFormat="1" applyFont="1" applyBorder="1" applyAlignment="1">
      <alignment horizontal="left" wrapText="1"/>
    </xf>
    <xf numFmtId="181" fontId="21" fillId="0" borderId="8" xfId="0" applyNumberFormat="1" applyFont="1" applyBorder="1" applyAlignment="1">
      <alignment horizontal="left" wrapText="1"/>
    </xf>
    <xf numFmtId="182" fontId="21" fillId="0" borderId="0" xfId="0" applyNumberFormat="1" applyFont="1" applyAlignment="1"/>
    <xf numFmtId="0" fontId="21" fillId="0" borderId="0" xfId="0" applyNumberFormat="1" applyFont="1" applyAlignment="1"/>
    <xf numFmtId="0" fontId="24" fillId="5" borderId="0" xfId="0" applyNumberFormat="1" applyFont="1" applyFill="1" applyAlignment="1"/>
    <xf numFmtId="181" fontId="24" fillId="5" borderId="0" xfId="0" applyNumberFormat="1" applyFont="1" applyFill="1" applyAlignment="1"/>
    <xf numFmtId="0" fontId="2" fillId="0" borderId="0" xfId="0" applyNumberFormat="1" applyFont="1" applyAlignment="1">
      <alignment horizontal="right"/>
    </xf>
    <xf numFmtId="0" fontId="19" fillId="0" borderId="0" xfId="0" applyNumberFormat="1" applyFont="1" applyAlignment="1"/>
    <xf numFmtId="0" fontId="20" fillId="0" borderId="0" xfId="0" applyNumberFormat="1" applyFont="1" applyAlignment="1"/>
    <xf numFmtId="0" fontId="26" fillId="0" borderId="0" xfId="0" applyNumberFormat="1" applyFont="1" applyAlignment="1"/>
    <xf numFmtId="9" fontId="25" fillId="6" borderId="0" xfId="0" applyNumberFormat="1" applyFont="1" applyFill="1"/>
    <xf numFmtId="10" fontId="25" fillId="6" borderId="0" xfId="0" applyNumberFormat="1" applyFont="1" applyFill="1"/>
    <xf numFmtId="184" fontId="25" fillId="6" borderId="0" xfId="0" applyNumberFormat="1" applyFont="1" applyFill="1"/>
    <xf numFmtId="3" fontId="25" fillId="6" borderId="0" xfId="0" applyNumberFormat="1" applyFont="1" applyFill="1"/>
    <xf numFmtId="3" fontId="24" fillId="6" borderId="0" xfId="0" applyNumberFormat="1" applyFont="1" applyFill="1"/>
    <xf numFmtId="181" fontId="24" fillId="5" borderId="8" xfId="0" applyNumberFormat="1" applyFont="1" applyFill="1" applyBorder="1" applyAlignment="1">
      <alignment horizontal="left" wrapText="1"/>
    </xf>
    <xf numFmtId="0" fontId="23" fillId="0" borderId="0" xfId="0" applyFont="1"/>
    <xf numFmtId="0" fontId="2" fillId="0" borderId="0" xfId="0" applyFont="1"/>
    <xf numFmtId="0" fontId="27" fillId="0" borderId="0" xfId="0" applyNumberFormat="1" applyFont="1" applyAlignment="1"/>
    <xf numFmtId="3" fontId="28" fillId="7" borderId="0" xfId="0" applyNumberFormat="1" applyFont="1" applyFill="1"/>
    <xf numFmtId="183" fontId="28" fillId="7" borderId="0" xfId="0" applyNumberFormat="1" applyFont="1" applyFill="1"/>
    <xf numFmtId="9" fontId="29" fillId="6" borderId="0" xfId="0" applyNumberFormat="1" applyFont="1" applyFill="1"/>
    <xf numFmtId="10" fontId="29" fillId="6" borderId="0" xfId="0" applyNumberFormat="1" applyFont="1" applyFill="1"/>
    <xf numFmtId="184" fontId="29" fillId="6" borderId="0" xfId="0" applyNumberFormat="1" applyFont="1" applyFill="1"/>
    <xf numFmtId="3" fontId="29" fillId="6" borderId="0" xfId="0" applyNumberFormat="1" applyFont="1" applyFill="1"/>
    <xf numFmtId="3" fontId="28" fillId="6" borderId="0" xfId="0" applyNumberFormat="1" applyFont="1" applyFill="1"/>
    <xf numFmtId="0" fontId="30" fillId="0" borderId="0" xfId="0" applyFont="1" applyAlignment="1">
      <alignment horizontal="left" vertical="center" wrapText="1"/>
    </xf>
    <xf numFmtId="182" fontId="30" fillId="0" borderId="0" xfId="0" applyNumberFormat="1" applyFont="1" applyAlignment="1">
      <alignment horizontal="left" vertical="center" wrapText="1"/>
    </xf>
    <xf numFmtId="0" fontId="30" fillId="0" borderId="0" xfId="0" applyNumberFormat="1" applyFont="1" applyAlignment="1"/>
    <xf numFmtId="0" fontId="30" fillId="0" borderId="0" xfId="0" applyNumberFormat="1" applyFont="1" applyAlignment="1">
      <alignment horizontal="left" vertical="center" wrapText="1"/>
    </xf>
    <xf numFmtId="181" fontId="30" fillId="0" borderId="0" xfId="0" applyNumberFormat="1" applyFont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0" fontId="24" fillId="5" borderId="0" xfId="0" applyFont="1" applyFill="1"/>
    <xf numFmtId="0" fontId="25" fillId="5" borderId="0" xfId="0" applyFont="1" applyFill="1"/>
    <xf numFmtId="0" fontId="2" fillId="8" borderId="0" xfId="0" applyFont="1" applyFill="1"/>
    <xf numFmtId="0" fontId="20" fillId="0" borderId="0" xfId="0" applyFont="1"/>
    <xf numFmtId="0" fontId="25" fillId="0" borderId="0" xfId="0" applyFont="1"/>
    <xf numFmtId="0" fontId="2" fillId="3" borderId="0" xfId="0" applyFont="1" applyFill="1"/>
    <xf numFmtId="2" fontId="24" fillId="5" borderId="0" xfId="0" applyNumberFormat="1" applyFont="1" applyFill="1"/>
    <xf numFmtId="0" fontId="24" fillId="6" borderId="0" xfId="0" applyFont="1" applyFill="1"/>
    <xf numFmtId="0" fontId="2" fillId="6" borderId="0" xfId="0" applyFont="1" applyFill="1"/>
    <xf numFmtId="181" fontId="28" fillId="7" borderId="0" xfId="0" applyNumberFormat="1" applyFont="1" applyFill="1"/>
    <xf numFmtId="10" fontId="28" fillId="7" borderId="0" xfId="0" applyNumberFormat="1" applyFont="1" applyFill="1"/>
    <xf numFmtId="0" fontId="2" fillId="7" borderId="0" xfId="0" applyFont="1" applyFill="1"/>
    <xf numFmtId="181" fontId="29" fillId="6" borderId="0" xfId="0" applyNumberFormat="1" applyFont="1" applyFill="1"/>
    <xf numFmtId="0" fontId="29" fillId="6" borderId="0" xfId="0" applyFont="1" applyFill="1"/>
    <xf numFmtId="181" fontId="25" fillId="6" borderId="0" xfId="0" applyNumberFormat="1" applyFont="1" applyFill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N14"/>
  <sheetViews>
    <sheetView zoomScale="87" zoomScaleNormal="87" workbookViewId="0">
      <selection activeCell="N4" sqref="N4"/>
    </sheetView>
  </sheetViews>
  <sheetFormatPr defaultColWidth="9.6640625" defaultRowHeight="15" x14ac:dyDescent="0.2"/>
  <cols>
    <col min="1" max="1" width="26.5546875" style="1" customWidth="1"/>
    <col min="2" max="2" width="6.44140625" style="1" customWidth="1"/>
    <col min="3" max="3" width="5.6640625" style="1" customWidth="1"/>
    <col min="4" max="6" width="6.6640625" style="1" customWidth="1"/>
    <col min="7" max="7" width="11.77734375" style="1" bestFit="1" customWidth="1"/>
    <col min="8" max="9" width="9.5546875" style="1" customWidth="1"/>
    <col min="10" max="10" width="9.77734375" style="1" customWidth="1"/>
    <col min="11" max="11" width="6.6640625" style="1" customWidth="1"/>
    <col min="12" max="12" width="5.6640625" style="1" customWidth="1"/>
    <col min="13" max="13" width="6.44140625" style="1" customWidth="1"/>
    <col min="14" max="14" width="5.44140625" style="1" customWidth="1"/>
    <col min="15" max="16384" width="9.6640625" style="1"/>
  </cols>
  <sheetData>
    <row r="1" spans="1:14" ht="18" x14ac:dyDescent="0.25">
      <c r="A1" s="81">
        <v>2012</v>
      </c>
    </row>
    <row r="2" spans="1:14" ht="30" x14ac:dyDescent="0.2">
      <c r="A2" s="118" t="s">
        <v>91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</row>
    <row r="3" spans="1:14" x14ac:dyDescent="0.2">
      <c r="A3" s="88" t="str">
        <f>IF('vin1'!B2=A1,'vin1'!A2,"")</f>
        <v>vin1</v>
      </c>
      <c r="B3" s="5">
        <f>'vin1'!E19</f>
        <v>0</v>
      </c>
      <c r="C3" s="6">
        <f>'vin1'!B22</f>
        <v>0</v>
      </c>
      <c r="E3" s="5">
        <f>B3</f>
        <v>0</v>
      </c>
      <c r="F3" s="5">
        <f>'vin1'!K19</f>
        <v>0</v>
      </c>
      <c r="G3" s="7" t="e">
        <f>B3/F3</f>
        <v>#DIV/0!</v>
      </c>
      <c r="H3" s="8">
        <f>'vin1'!A4</f>
        <v>0</v>
      </c>
      <c r="I3" s="8">
        <f>'vin1'!B23</f>
        <v>0</v>
      </c>
      <c r="J3" s="8" t="str">
        <f>IF('vin1'!B24&lt;&gt;"",'vin1'!B24,"")</f>
        <v/>
      </c>
      <c r="K3" s="9">
        <f>'vin1'!B20-'vin1'!B19</f>
        <v>0</v>
      </c>
      <c r="L3" s="82" t="str">
        <f>IF('vin1'!C19&gt;0,'vin1'!C19,"")</f>
        <v/>
      </c>
      <c r="M3" s="6" t="str">
        <f t="shared" ref="M3:M8" si="0">IF(L3&lt;&gt;"",L3*1000/B3*0.58,"")</f>
        <v/>
      </c>
      <c r="N3" s="6" t="str">
        <f t="shared" ref="N3:N8" si="1">IF(I3&gt;0,I3-H3,"")</f>
        <v/>
      </c>
    </row>
    <row r="4" spans="1:14" x14ac:dyDescent="0.2">
      <c r="A4" s="88" t="str">
        <f>IF('vin2'!B2=A1,'vin2'!A2,"")</f>
        <v>vin2</v>
      </c>
      <c r="B4" s="5">
        <f>'vin2'!E23</f>
        <v>0</v>
      </c>
      <c r="C4" s="6">
        <f>'vin2'!B26</f>
        <v>0</v>
      </c>
      <c r="E4" s="5">
        <f>B4</f>
        <v>0</v>
      </c>
      <c r="F4" s="5">
        <f>'vin2'!R23</f>
        <v>0</v>
      </c>
      <c r="G4" s="7" t="e">
        <f>'vin2'!E24</f>
        <v>#DIV/0!</v>
      </c>
      <c r="H4" s="8">
        <f>'vin2'!A4</f>
        <v>0</v>
      </c>
      <c r="I4" s="8">
        <f>'vin2'!B27</f>
        <v>0</v>
      </c>
      <c r="J4" s="8" t="str">
        <f>IF('vin2'!B28&lt;&gt;"",'vin2'!B28,"")</f>
        <v/>
      </c>
      <c r="K4" s="9">
        <f>-'vin2'!B23+'vin2'!B24</f>
        <v>0</v>
      </c>
      <c r="L4" s="82" t="str">
        <f>IF('vin2'!C23&gt;0,'vin2'!C23,"")</f>
        <v/>
      </c>
      <c r="M4" s="6" t="str">
        <f t="shared" si="0"/>
        <v/>
      </c>
      <c r="N4" s="6" t="str">
        <f t="shared" si="1"/>
        <v/>
      </c>
    </row>
    <row r="5" spans="1:14" x14ac:dyDescent="0.2">
      <c r="A5" s="88" t="str">
        <f>IF('vin3'!B2=A1,'vin3'!A2,"")</f>
        <v>vin3</v>
      </c>
      <c r="B5" s="5">
        <f>'vin3'!E23</f>
        <v>0</v>
      </c>
      <c r="C5" s="6">
        <f>'vin3'!B26</f>
        <v>0</v>
      </c>
      <c r="E5" s="5">
        <f>B5</f>
        <v>0</v>
      </c>
      <c r="F5" s="5">
        <f>'vin3'!L23</f>
        <v>0</v>
      </c>
      <c r="G5" s="7" t="e">
        <f>B5/F5</f>
        <v>#DIV/0!</v>
      </c>
      <c r="H5" s="8">
        <f>'vin3'!A4</f>
        <v>0</v>
      </c>
      <c r="I5" s="8">
        <f>'vin3'!B27</f>
        <v>0</v>
      </c>
      <c r="J5" s="8" t="str">
        <f>IF('vin3'!B28&lt;&gt;"",'vin3'!B28,"")</f>
        <v/>
      </c>
      <c r="K5" s="9">
        <f>'vin3'!B24-'vin3'!B23</f>
        <v>0</v>
      </c>
      <c r="L5" s="82" t="str">
        <f>IF('vin3'!C23&gt;0,'vin3'!C23,"")</f>
        <v/>
      </c>
      <c r="M5" s="6" t="str">
        <f t="shared" si="0"/>
        <v/>
      </c>
      <c r="N5" s="6" t="str">
        <f t="shared" si="1"/>
        <v/>
      </c>
    </row>
    <row r="6" spans="1:14" x14ac:dyDescent="0.2">
      <c r="A6" s="88" t="str">
        <f>IF('vin4'!E1=A1,'vin4'!A2,"")</f>
        <v>vin4</v>
      </c>
      <c r="B6" s="5">
        <f>'vin4'!E18</f>
        <v>0</v>
      </c>
      <c r="C6" s="6">
        <f>'vin4'!B20</f>
        <v>0</v>
      </c>
      <c r="E6" s="5">
        <f>B6</f>
        <v>0</v>
      </c>
      <c r="F6" s="5">
        <f>'vin4'!K18</f>
        <v>0</v>
      </c>
      <c r="G6" s="7" t="e">
        <f>B6/F6</f>
        <v>#DIV/0!</v>
      </c>
      <c r="H6" s="8">
        <f>'vin4'!A4</f>
        <v>0</v>
      </c>
      <c r="I6" s="8">
        <f>'vin4'!B21</f>
        <v>0</v>
      </c>
      <c r="J6" s="8" t="str">
        <f>IF('vin4'!B$22&lt;&gt;"",'vin4'!B$22,"")</f>
        <v/>
      </c>
      <c r="K6" s="9">
        <f>'vin4'!B19-'vin4'!B18</f>
        <v>0</v>
      </c>
      <c r="L6" s="82" t="str">
        <f>IF('vin4'!C18&gt;0,'vin4'!C18,"")</f>
        <v/>
      </c>
      <c r="M6" s="6" t="str">
        <f t="shared" si="0"/>
        <v/>
      </c>
      <c r="N6" s="6" t="str">
        <f t="shared" si="1"/>
        <v/>
      </c>
    </row>
    <row r="7" spans="1:14" x14ac:dyDescent="0.2">
      <c r="A7" s="88" t="str">
        <f>IF(rosé!B2=A1,rosé!A2,"")</f>
        <v>Rosé1</v>
      </c>
      <c r="B7" s="5">
        <f>rosé!D26</f>
        <v>0</v>
      </c>
      <c r="C7" s="6">
        <f>rosé!B20</f>
        <v>0</v>
      </c>
      <c r="E7" s="5">
        <f>B7</f>
        <v>0</v>
      </c>
      <c r="F7" s="5">
        <f>rosé!K18</f>
        <v>0</v>
      </c>
      <c r="G7" s="7" t="e">
        <f>B7/F7</f>
        <v>#DIV/0!</v>
      </c>
      <c r="H7" s="8">
        <f>rosé!A4</f>
        <v>0</v>
      </c>
      <c r="I7" s="8">
        <f>rosé!B21</f>
        <v>0</v>
      </c>
      <c r="J7" s="8" t="str">
        <f>IF(rosé!B22&lt;&gt;"",rosé!B22,"")</f>
        <v/>
      </c>
      <c r="K7" s="9">
        <f>rosé!B19-rosé!B18</f>
        <v>0</v>
      </c>
      <c r="L7" s="82" t="str">
        <f>IF(rosé!C18&gt;0,rosé!C18,"")</f>
        <v/>
      </c>
      <c r="M7" s="6" t="str">
        <f t="shared" si="0"/>
        <v/>
      </c>
      <c r="N7" s="6" t="str">
        <f t="shared" si="1"/>
        <v/>
      </c>
    </row>
    <row r="8" spans="1:14" x14ac:dyDescent="0.2">
      <c r="A8" s="88" t="str">
        <f>IF(hvidvin!E1=A1,hvidvin!A2,"")</f>
        <v>Hvidvin1</v>
      </c>
      <c r="B8" s="5">
        <f>hvidvin!E15</f>
        <v>0</v>
      </c>
      <c r="C8" s="6">
        <f>hvidvin!B18</f>
        <v>1</v>
      </c>
      <c r="D8" s="82">
        <f>B8</f>
        <v>0</v>
      </c>
      <c r="E8" s="5"/>
      <c r="F8" s="5">
        <f>hvidvin!L15</f>
        <v>0</v>
      </c>
      <c r="G8" s="7" t="e">
        <f>B8/F8</f>
        <v>#DIV/0!</v>
      </c>
      <c r="H8" s="8">
        <f>hvidvin!A21</f>
        <v>0</v>
      </c>
      <c r="I8" s="8">
        <f>hvidvin!B19</f>
        <v>0</v>
      </c>
      <c r="J8" s="8" t="str">
        <f>IF(hvidvin!B20&lt;&gt;"",hvidvin!B20,"")</f>
        <v/>
      </c>
      <c r="K8" s="9" t="e">
        <f>hvidvin!B17</f>
        <v>#DIV/0!</v>
      </c>
      <c r="L8" s="82" t="str">
        <f>IF(hvidvin!C15&gt;0,hvidvin!C15,"")</f>
        <v/>
      </c>
      <c r="M8" s="6" t="str">
        <f t="shared" si="0"/>
        <v/>
      </c>
      <c r="N8" s="6" t="str">
        <f t="shared" si="1"/>
        <v/>
      </c>
    </row>
    <row r="9" spans="1:14" x14ac:dyDescent="0.2">
      <c r="A9" s="10"/>
      <c r="B9" s="5"/>
      <c r="C9" s="6"/>
      <c r="D9" s="5"/>
      <c r="F9" s="5"/>
      <c r="G9" s="7"/>
      <c r="H9" s="8"/>
      <c r="I9" s="8"/>
      <c r="J9" s="8"/>
      <c r="K9" s="86" t="e">
        <f>SUM(K3:K8)</f>
        <v>#DIV/0!</v>
      </c>
      <c r="L9" s="89">
        <f>SUM(L3:L8)</f>
        <v>0</v>
      </c>
      <c r="M9" s="6"/>
    </row>
    <row r="10" spans="1:14" x14ac:dyDescent="0.2">
      <c r="A10" s="10"/>
      <c r="B10" s="5"/>
      <c r="C10" s="6"/>
      <c r="G10" s="7"/>
    </row>
    <row r="11" spans="1:14" ht="15.75" x14ac:dyDescent="0.25">
      <c r="A11" s="11" t="s">
        <v>0</v>
      </c>
      <c r="B11" s="12">
        <f>SUM(B3:B9)</f>
        <v>0</v>
      </c>
      <c r="C11" s="13">
        <f>SUM(C3:C9)</f>
        <v>1</v>
      </c>
      <c r="D11" s="12">
        <f>SUM(D3:D9)</f>
        <v>0</v>
      </c>
      <c r="E11" s="12">
        <f>SUM(E3:E9)</f>
        <v>0</v>
      </c>
      <c r="F11" s="12">
        <f>SUM(F3:F9)</f>
        <v>0</v>
      </c>
      <c r="G11" s="14" t="e">
        <f>B11/F11</f>
        <v>#DIV/0!</v>
      </c>
      <c r="H11" s="13"/>
      <c r="K11" s="13" t="e">
        <f>K9</f>
        <v>#DIV/0!</v>
      </c>
      <c r="L11" s="13">
        <f>L9</f>
        <v>0</v>
      </c>
      <c r="M11" s="13"/>
    </row>
    <row r="12" spans="1:14" x14ac:dyDescent="0.2">
      <c r="B12" s="5"/>
      <c r="C12" s="5"/>
    </row>
    <row r="14" spans="1:14" x14ac:dyDescent="0.2">
      <c r="A14" s="135" t="s">
        <v>108</v>
      </c>
    </row>
  </sheetData>
  <phoneticPr fontId="10" type="noConversion"/>
  <hyperlinks>
    <hyperlink ref="A3" location="Rondo!A1" display="Rondo!A1"/>
    <hyperlink ref="A4" location="'Regent '!A1" display="'Regent '!A1"/>
    <hyperlink ref="A5" location="Bolero!A1" display="Bolero!A1"/>
    <hyperlink ref="A7" location="Castel!A1" display="Castel!A1"/>
    <hyperlink ref="A8" location="Solaris!A1" display="Solaris!A1"/>
    <hyperlink ref="A6" location="'MF mm'!A1" display="'MF mm'!A1"/>
  </hyperlinks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L29"/>
  <sheetViews>
    <sheetView zoomScale="87" zoomScaleNormal="87" workbookViewId="0">
      <selection activeCell="E7" sqref="E7"/>
    </sheetView>
  </sheetViews>
  <sheetFormatPr defaultColWidth="9.6640625" defaultRowHeight="15" x14ac:dyDescent="0.2"/>
  <cols>
    <col min="1" max="2" width="6.6640625" style="1" customWidth="1"/>
    <col min="3" max="3" width="5.6640625" style="1" customWidth="1"/>
    <col min="4" max="4" width="4.6640625" style="1" customWidth="1"/>
    <col min="5" max="10" width="9.6640625" style="1" customWidth="1"/>
    <col min="11" max="11" width="7.6640625" style="1" customWidth="1"/>
    <col min="12" max="12" width="6.6640625" style="1" customWidth="1"/>
    <col min="13" max="16384" width="9.6640625" style="1"/>
  </cols>
  <sheetData>
    <row r="1" spans="1:12" ht="18" x14ac:dyDescent="0.25">
      <c r="A1" s="16" t="s">
        <v>14</v>
      </c>
    </row>
    <row r="2" spans="1:12" x14ac:dyDescent="0.2">
      <c r="A2" s="17" t="s">
        <v>61</v>
      </c>
      <c r="D2" s="1">
        <v>2008</v>
      </c>
    </row>
    <row r="3" spans="1:12" x14ac:dyDescent="0.2">
      <c r="A3" s="19"/>
      <c r="B3" s="19" t="s">
        <v>17</v>
      </c>
      <c r="C3" s="19" t="s">
        <v>18</v>
      </c>
      <c r="D3" s="19" t="s">
        <v>20</v>
      </c>
      <c r="E3" s="19" t="s">
        <v>61</v>
      </c>
      <c r="F3" s="19" t="s">
        <v>50</v>
      </c>
      <c r="G3" s="19" t="s">
        <v>56</v>
      </c>
      <c r="H3" s="19" t="s">
        <v>54</v>
      </c>
      <c r="I3" s="19" t="s">
        <v>22</v>
      </c>
      <c r="K3" s="1" t="s">
        <v>24</v>
      </c>
    </row>
    <row r="4" spans="1:12" x14ac:dyDescent="0.2">
      <c r="A4" s="21">
        <v>39725</v>
      </c>
      <c r="B4" s="19"/>
      <c r="C4" s="19"/>
      <c r="D4" s="19"/>
      <c r="E4" s="22">
        <v>8</v>
      </c>
      <c r="F4" s="22"/>
      <c r="G4" s="22"/>
      <c r="H4" s="22"/>
      <c r="I4" s="22">
        <f>SUM($E$4:H4)</f>
        <v>8</v>
      </c>
      <c r="K4" s="6">
        <v>88</v>
      </c>
      <c r="L4" s="6">
        <f t="shared" ref="L4:L12" si="0">K4*(SUM(E4:H4))</f>
        <v>704</v>
      </c>
    </row>
    <row r="5" spans="1:12" x14ac:dyDescent="0.2">
      <c r="A5" s="21"/>
      <c r="B5" s="19"/>
      <c r="C5" s="19"/>
      <c r="D5" s="19"/>
      <c r="E5" s="22"/>
      <c r="F5" s="22"/>
      <c r="G5" s="22"/>
      <c r="H5" s="22"/>
      <c r="I5" s="22">
        <f>SUM($E$4:H5)</f>
        <v>8</v>
      </c>
      <c r="K5" s="6"/>
      <c r="L5" s="6">
        <f t="shared" si="0"/>
        <v>0</v>
      </c>
    </row>
    <row r="6" spans="1:12" x14ac:dyDescent="0.2">
      <c r="A6" s="21"/>
      <c r="B6" s="19"/>
      <c r="C6" s="19"/>
      <c r="D6" s="19"/>
      <c r="E6" s="22">
        <v>-8</v>
      </c>
      <c r="F6" s="22"/>
      <c r="G6" s="22"/>
      <c r="H6" s="22"/>
      <c r="I6" s="22">
        <f>SUM($E$4:H6)</f>
        <v>0</v>
      </c>
      <c r="K6" s="6"/>
      <c r="L6" s="6">
        <f t="shared" si="0"/>
        <v>0</v>
      </c>
    </row>
    <row r="7" spans="1:12" x14ac:dyDescent="0.2">
      <c r="A7" s="21"/>
      <c r="B7" s="19"/>
      <c r="C7" s="19"/>
      <c r="D7" s="19"/>
      <c r="E7" s="22"/>
      <c r="F7" s="22"/>
      <c r="G7" s="22"/>
      <c r="I7" s="22">
        <f>SUM($E$4:H7)</f>
        <v>0</v>
      </c>
      <c r="K7" s="6"/>
      <c r="L7" s="6">
        <f t="shared" si="0"/>
        <v>0</v>
      </c>
    </row>
    <row r="8" spans="1:12" x14ac:dyDescent="0.2">
      <c r="A8" s="21"/>
      <c r="B8" s="19"/>
      <c r="C8" s="19"/>
      <c r="D8" s="19"/>
      <c r="E8" s="22"/>
      <c r="F8" s="22"/>
      <c r="G8" s="22"/>
      <c r="H8" s="22"/>
      <c r="I8" s="22">
        <f>SUM($E$4:H8)</f>
        <v>0</v>
      </c>
      <c r="K8" s="6"/>
      <c r="L8" s="6">
        <f t="shared" si="0"/>
        <v>0</v>
      </c>
    </row>
    <row r="9" spans="1:12" x14ac:dyDescent="0.2">
      <c r="A9" s="21"/>
      <c r="B9" s="19"/>
      <c r="C9" s="19"/>
      <c r="D9" s="19"/>
      <c r="E9" s="22"/>
      <c r="F9" s="22"/>
      <c r="G9" s="22"/>
      <c r="H9" s="22"/>
      <c r="I9" s="22">
        <f>SUM($E$4:H9)</f>
        <v>0</v>
      </c>
      <c r="K9" s="6"/>
      <c r="L9" s="6">
        <f t="shared" si="0"/>
        <v>0</v>
      </c>
    </row>
    <row r="10" spans="1:12" x14ac:dyDescent="0.2">
      <c r="A10" s="21"/>
      <c r="B10" s="19"/>
      <c r="C10" s="19"/>
      <c r="D10" s="19"/>
      <c r="E10" s="22"/>
      <c r="F10" s="22"/>
      <c r="G10" s="22"/>
      <c r="H10" s="22"/>
      <c r="I10" s="22">
        <f>SUM($E$4:H10)</f>
        <v>0</v>
      </c>
      <c r="K10" s="6"/>
      <c r="L10" s="6">
        <f t="shared" si="0"/>
        <v>0</v>
      </c>
    </row>
    <row r="11" spans="1:12" x14ac:dyDescent="0.2">
      <c r="A11" s="21"/>
      <c r="B11" s="19"/>
      <c r="C11" s="19"/>
      <c r="D11" s="19"/>
      <c r="E11" s="22"/>
      <c r="F11" s="22"/>
      <c r="G11" s="22"/>
      <c r="H11" s="22"/>
      <c r="I11" s="22">
        <f>SUM($E$4:H11)</f>
        <v>0</v>
      </c>
      <c r="K11" s="6"/>
      <c r="L11" s="6">
        <f t="shared" si="0"/>
        <v>0</v>
      </c>
    </row>
    <row r="12" spans="1:12" x14ac:dyDescent="0.2">
      <c r="A12" s="21"/>
      <c r="B12" s="19"/>
      <c r="C12" s="19"/>
      <c r="D12" s="19"/>
      <c r="E12" s="22"/>
      <c r="F12" s="22"/>
      <c r="G12" s="22"/>
      <c r="H12" s="22"/>
      <c r="I12" s="22">
        <f>SUM($E$4:H12)</f>
        <v>0</v>
      </c>
      <c r="K12" s="6"/>
      <c r="L12" s="6">
        <f t="shared" si="0"/>
        <v>0</v>
      </c>
    </row>
    <row r="13" spans="1:12" x14ac:dyDescent="0.2">
      <c r="A13" s="21"/>
      <c r="B13" s="19"/>
      <c r="C13" s="19"/>
      <c r="D13" s="19"/>
      <c r="E13" s="22"/>
      <c r="F13" s="22"/>
      <c r="G13" s="22"/>
      <c r="H13" s="22"/>
      <c r="I13" s="22"/>
      <c r="K13" s="6"/>
      <c r="L13" s="6"/>
    </row>
    <row r="14" spans="1:12" x14ac:dyDescent="0.2">
      <c r="A14" s="21"/>
      <c r="B14" s="19"/>
      <c r="C14" s="19"/>
      <c r="D14" s="19"/>
      <c r="E14" s="22"/>
      <c r="F14" s="22"/>
      <c r="G14" s="22"/>
      <c r="H14" s="22"/>
      <c r="I14" s="22"/>
      <c r="K14" s="6"/>
      <c r="L14" s="6"/>
    </row>
    <row r="15" spans="1:12" ht="15.75" x14ac:dyDescent="0.25">
      <c r="A15" s="19"/>
      <c r="B15" s="23">
        <f>SUM(B4:B13)</f>
        <v>0</v>
      </c>
      <c r="C15" s="23">
        <f>SUM(C4:C14)</f>
        <v>0</v>
      </c>
      <c r="D15" s="23">
        <f>SUM(D4:D14)</f>
        <v>0</v>
      </c>
      <c r="E15" s="40">
        <f>SUM(E4:E13)</f>
        <v>0</v>
      </c>
      <c r="F15" s="23">
        <f>SUM(F4:F13)</f>
        <v>0</v>
      </c>
      <c r="G15" s="23">
        <f>SUM(G4:G13)</f>
        <v>0</v>
      </c>
      <c r="H15" s="40">
        <f>SUM(H4:H13)</f>
        <v>0</v>
      </c>
      <c r="I15" s="40">
        <f>SUM(E15:H15)</f>
        <v>0</v>
      </c>
      <c r="K15" s="12" t="e">
        <f>L15/I15</f>
        <v>#DIV/0!</v>
      </c>
      <c r="L15" s="13">
        <f>SUM(L4:L12)</f>
        <v>704</v>
      </c>
    </row>
    <row r="16" spans="1:12" x14ac:dyDescent="0.2">
      <c r="A16" s="31">
        <f>B15/5</f>
        <v>0</v>
      </c>
      <c r="B16" s="19"/>
      <c r="C16" s="25" t="s">
        <v>19</v>
      </c>
      <c r="D16" s="26" t="e">
        <f>D15/I15</f>
        <v>#DIV/0!</v>
      </c>
      <c r="E16" s="27" t="e">
        <f>E15/$I15</f>
        <v>#DIV/0!</v>
      </c>
      <c r="F16" s="27" t="e">
        <f>F15/$I15</f>
        <v>#DIV/0!</v>
      </c>
      <c r="G16" s="27" t="e">
        <f>G15/$I15</f>
        <v>#DIV/0!</v>
      </c>
      <c r="H16" s="27" t="e">
        <f>H15/$I15</f>
        <v>#DIV/0!</v>
      </c>
      <c r="I16" s="27" t="e">
        <f>I15/$I15</f>
        <v>#DIV/0!</v>
      </c>
    </row>
    <row r="17" spans="1:9" x14ac:dyDescent="0.2">
      <c r="A17" s="1" t="s">
        <v>2</v>
      </c>
      <c r="C17" s="6" t="e">
        <f>C15/D15*1000</f>
        <v>#DIV/0!</v>
      </c>
      <c r="D17" s="19"/>
      <c r="E17" s="19"/>
      <c r="F17" s="19"/>
      <c r="G17" s="19"/>
      <c r="H17" s="19"/>
      <c r="I17" s="19"/>
    </row>
    <row r="18" spans="1:9" ht="15.75" x14ac:dyDescent="0.25">
      <c r="A18" s="18" t="s">
        <v>9</v>
      </c>
      <c r="B18" s="10"/>
      <c r="C18" s="19"/>
      <c r="D18" s="19"/>
      <c r="E18" s="19"/>
      <c r="F18" s="19"/>
      <c r="G18" s="19"/>
      <c r="H18" s="19"/>
      <c r="I18" s="19"/>
    </row>
    <row r="19" spans="1:9" x14ac:dyDescent="0.2">
      <c r="A19" s="19"/>
      <c r="B19" s="19" t="s">
        <v>62</v>
      </c>
      <c r="C19" s="19"/>
      <c r="D19" s="19"/>
      <c r="E19" s="19"/>
      <c r="F19" s="19"/>
      <c r="G19" s="19"/>
      <c r="H19" s="19"/>
      <c r="I19" s="19"/>
    </row>
    <row r="20" spans="1:9" x14ac:dyDescent="0.2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2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2">
      <c r="A22" s="48"/>
      <c r="B22" s="15"/>
      <c r="C22" s="19"/>
      <c r="D22" s="19"/>
      <c r="E22" s="19"/>
      <c r="F22" s="19"/>
      <c r="G22" s="19"/>
      <c r="H22" s="19"/>
      <c r="I22" s="19"/>
    </row>
    <row r="23" spans="1:9" x14ac:dyDescent="0.2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2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2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2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2">
      <c r="A27" s="21"/>
      <c r="B27" s="19"/>
      <c r="C27" s="19"/>
      <c r="D27" s="19"/>
      <c r="E27" s="19"/>
      <c r="F27" s="19"/>
      <c r="G27" s="19"/>
      <c r="H27" s="19"/>
      <c r="I27" s="19"/>
    </row>
    <row r="28" spans="1:9" x14ac:dyDescent="0.2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2">
      <c r="A29" s="19"/>
      <c r="B29" s="19"/>
      <c r="C29" s="19"/>
      <c r="D29" s="19"/>
      <c r="E29" s="19"/>
      <c r="F29" s="19"/>
      <c r="G29" s="19"/>
      <c r="H29" s="19"/>
      <c r="I29" s="19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I35"/>
  <sheetViews>
    <sheetView zoomScale="87" zoomScaleNormal="87" workbookViewId="0">
      <selection activeCell="A20" sqref="A20"/>
    </sheetView>
  </sheetViews>
  <sheetFormatPr defaultColWidth="9.6640625" defaultRowHeight="15" x14ac:dyDescent="0.2"/>
  <cols>
    <col min="1" max="16384" width="9.6640625" style="50"/>
  </cols>
  <sheetData>
    <row r="1" spans="1:9" ht="18" x14ac:dyDescent="0.25">
      <c r="A1" s="51" t="s">
        <v>14</v>
      </c>
      <c r="B1" s="52"/>
      <c r="C1" s="53">
        <v>2006</v>
      </c>
      <c r="D1" s="52"/>
      <c r="E1" s="54"/>
      <c r="F1" s="54"/>
      <c r="G1" s="54"/>
      <c r="H1" s="54"/>
      <c r="I1" s="54"/>
    </row>
    <row r="2" spans="1:9" x14ac:dyDescent="0.2">
      <c r="A2" s="55" t="s">
        <v>64</v>
      </c>
      <c r="B2" s="54"/>
      <c r="C2" s="56"/>
      <c r="D2" s="54"/>
      <c r="E2" s="54"/>
      <c r="F2" s="54"/>
      <c r="G2" s="54"/>
      <c r="H2" s="54"/>
      <c r="I2" s="54"/>
    </row>
    <row r="3" spans="1:9" x14ac:dyDescent="0.2">
      <c r="A3" s="57"/>
      <c r="B3" s="57" t="s">
        <v>17</v>
      </c>
      <c r="C3" s="57" t="s">
        <v>18</v>
      </c>
      <c r="D3" s="57" t="s">
        <v>20</v>
      </c>
      <c r="E3" s="58" t="s">
        <v>63</v>
      </c>
      <c r="F3" s="58" t="s">
        <v>56</v>
      </c>
      <c r="G3" s="57" t="s">
        <v>22</v>
      </c>
      <c r="H3" s="54"/>
      <c r="I3" s="54"/>
    </row>
    <row r="4" spans="1:9" x14ac:dyDescent="0.2">
      <c r="A4" s="59"/>
      <c r="B4" s="57"/>
      <c r="C4" s="57"/>
      <c r="D4" s="57"/>
      <c r="E4" s="60"/>
      <c r="F4" s="60"/>
      <c r="G4" s="60">
        <f>SUM($E$4:F4)</f>
        <v>0</v>
      </c>
      <c r="H4" s="54"/>
      <c r="I4" s="54"/>
    </row>
    <row r="5" spans="1:9" x14ac:dyDescent="0.2">
      <c r="A5" s="59"/>
      <c r="B5" s="57"/>
      <c r="C5" s="57"/>
      <c r="D5" s="57"/>
      <c r="E5" s="60"/>
      <c r="F5" s="60"/>
      <c r="G5" s="60">
        <f>SUM($E$4:F5)</f>
        <v>0</v>
      </c>
      <c r="H5" s="54"/>
      <c r="I5" s="54"/>
    </row>
    <row r="6" spans="1:9" x14ac:dyDescent="0.2">
      <c r="A6" s="59"/>
      <c r="B6" s="57"/>
      <c r="C6" s="57"/>
      <c r="D6" s="57"/>
      <c r="E6" s="60"/>
      <c r="F6" s="60"/>
      <c r="G6" s="60">
        <f>SUM($E$4:F6)</f>
        <v>0</v>
      </c>
      <c r="H6" s="54"/>
      <c r="I6" s="54"/>
    </row>
    <row r="7" spans="1:9" x14ac:dyDescent="0.2">
      <c r="A7" s="59"/>
      <c r="B7" s="57"/>
      <c r="C7" s="57"/>
      <c r="D7" s="57"/>
      <c r="E7" s="60"/>
      <c r="F7" s="60"/>
      <c r="G7" s="60">
        <f>SUM($E$4:F7)</f>
        <v>0</v>
      </c>
      <c r="H7" s="54"/>
      <c r="I7" s="54"/>
    </row>
    <row r="8" spans="1:9" x14ac:dyDescent="0.2">
      <c r="A8" s="59"/>
      <c r="B8" s="57"/>
      <c r="C8" s="57"/>
      <c r="D8" s="57"/>
      <c r="E8" s="60"/>
      <c r="F8" s="60"/>
      <c r="G8" s="60">
        <f>SUM($E$4:F8)</f>
        <v>0</v>
      </c>
      <c r="H8" s="54"/>
      <c r="I8" s="54"/>
    </row>
    <row r="9" spans="1:9" x14ac:dyDescent="0.2">
      <c r="A9" s="59"/>
      <c r="B9" s="57"/>
      <c r="C9" s="57"/>
      <c r="D9" s="57"/>
      <c r="E9" s="60"/>
      <c r="F9" s="60"/>
      <c r="G9" s="60">
        <f>SUM($E$4:F9)</f>
        <v>0</v>
      </c>
      <c r="H9" s="54"/>
      <c r="I9" s="54"/>
    </row>
    <row r="10" spans="1:9" x14ac:dyDescent="0.2">
      <c r="A10" s="59"/>
      <c r="B10" s="57"/>
      <c r="C10" s="57"/>
      <c r="D10" s="57"/>
      <c r="E10" s="60"/>
      <c r="F10" s="60"/>
      <c r="G10" s="60">
        <f>SUM($E$4:F10)</f>
        <v>0</v>
      </c>
      <c r="H10" s="54"/>
      <c r="I10" s="54"/>
    </row>
    <row r="11" spans="1:9" x14ac:dyDescent="0.2">
      <c r="A11" s="59"/>
      <c r="B11" s="57"/>
      <c r="C11" s="57"/>
      <c r="D11" s="57"/>
      <c r="E11" s="60"/>
      <c r="F11" s="60"/>
      <c r="G11" s="60">
        <f>SUM($E$4:F11)</f>
        <v>0</v>
      </c>
      <c r="H11" s="54"/>
      <c r="I11" s="54"/>
    </row>
    <row r="12" spans="1:9" x14ac:dyDescent="0.2">
      <c r="A12" s="59"/>
      <c r="B12" s="57"/>
      <c r="C12" s="57"/>
      <c r="D12" s="57"/>
      <c r="E12" s="60"/>
      <c r="F12" s="60"/>
      <c r="G12" s="60">
        <f>SUM($E$4:F12)</f>
        <v>0</v>
      </c>
      <c r="H12" s="54"/>
      <c r="I12" s="54"/>
    </row>
    <row r="13" spans="1:9" x14ac:dyDescent="0.2">
      <c r="A13" s="59"/>
      <c r="B13" s="57"/>
      <c r="C13" s="57"/>
      <c r="D13" s="57"/>
      <c r="E13" s="60"/>
      <c r="F13" s="60"/>
      <c r="G13" s="60"/>
      <c r="H13" s="54"/>
      <c r="I13" s="54"/>
    </row>
    <row r="14" spans="1:9" x14ac:dyDescent="0.2">
      <c r="A14" s="61" t="e">
        <f>B14/D14</f>
        <v>#DIV/0!</v>
      </c>
      <c r="B14" s="62">
        <f>SUM(B4:B13)</f>
        <v>0</v>
      </c>
      <c r="C14" s="62">
        <f>SUM(C4:C13)</f>
        <v>0</v>
      </c>
      <c r="D14" s="62">
        <f>SUM(D4:D13)</f>
        <v>0</v>
      </c>
      <c r="E14" s="63">
        <f>SUM(E4:E13)</f>
        <v>0</v>
      </c>
      <c r="F14" s="63">
        <f>SUM(F4:F13)</f>
        <v>0</v>
      </c>
      <c r="G14" s="63">
        <f>SUM(E14:F14)</f>
        <v>0</v>
      </c>
      <c r="H14" s="54"/>
      <c r="I14" s="54"/>
    </row>
    <row r="15" spans="1:9" x14ac:dyDescent="0.2">
      <c r="A15" s="57"/>
      <c r="B15" s="57"/>
      <c r="C15" s="64" t="s">
        <v>19</v>
      </c>
      <c r="D15" s="65" t="e">
        <f>D14/G14</f>
        <v>#DIV/0!</v>
      </c>
      <c r="E15" s="66" t="e">
        <f>E14/$G14</f>
        <v>#DIV/0!</v>
      </c>
      <c r="F15" s="66" t="e">
        <f>F14/$G14</f>
        <v>#DIV/0!</v>
      </c>
      <c r="G15" s="66" t="e">
        <f>G14/$G14</f>
        <v>#DIV/0!</v>
      </c>
      <c r="H15" s="54"/>
      <c r="I15" s="54"/>
    </row>
    <row r="16" spans="1:9" ht="15.75" x14ac:dyDescent="0.25">
      <c r="A16" s="67"/>
      <c r="B16" s="68"/>
      <c r="C16" s="69" t="e">
        <f>C14/D14*1000</f>
        <v>#DIV/0!</v>
      </c>
      <c r="D16" s="54"/>
      <c r="E16" s="54"/>
      <c r="F16" s="54"/>
      <c r="G16" s="54"/>
      <c r="H16" s="54"/>
      <c r="I16" s="54"/>
    </row>
    <row r="17" spans="1:9" x14ac:dyDescent="0.2">
      <c r="A17" s="54" t="s">
        <v>2</v>
      </c>
      <c r="B17" s="68"/>
      <c r="C17" s="52"/>
      <c r="D17" s="52"/>
      <c r="E17" s="52"/>
      <c r="F17" s="52"/>
      <c r="G17" s="54"/>
      <c r="H17" s="54"/>
      <c r="I17" s="54"/>
    </row>
    <row r="18" spans="1:9" ht="15.75" x14ac:dyDescent="0.25">
      <c r="A18" s="67" t="s">
        <v>8</v>
      </c>
      <c r="B18" s="70"/>
      <c r="C18" s="52"/>
      <c r="D18" s="52"/>
      <c r="E18" s="52"/>
      <c r="F18" s="52"/>
      <c r="G18" s="54"/>
      <c r="H18" s="54"/>
      <c r="I18" s="54"/>
    </row>
    <row r="19" spans="1:9" ht="15.75" x14ac:dyDescent="0.25">
      <c r="A19" s="67" t="s">
        <v>9</v>
      </c>
      <c r="B19" s="70"/>
      <c r="C19" s="52"/>
      <c r="D19" s="52"/>
      <c r="E19" s="52"/>
      <c r="F19" s="52"/>
      <c r="G19" s="54"/>
      <c r="H19" s="54"/>
      <c r="I19" s="54"/>
    </row>
    <row r="20" spans="1:9" x14ac:dyDescent="0.2">
      <c r="A20" s="59"/>
      <c r="B20" s="55"/>
      <c r="C20" s="54"/>
      <c r="D20" s="69"/>
      <c r="E20" s="69"/>
      <c r="F20" s="69"/>
      <c r="G20" s="54"/>
      <c r="H20" s="54"/>
      <c r="I20" s="54"/>
    </row>
    <row r="21" spans="1:9" x14ac:dyDescent="0.2">
      <c r="A21" s="59"/>
      <c r="B21" s="55"/>
      <c r="C21" s="54"/>
      <c r="D21" s="69"/>
      <c r="E21" s="69"/>
      <c r="F21" s="69"/>
      <c r="G21" s="54"/>
      <c r="H21" s="54"/>
      <c r="I21" s="54"/>
    </row>
    <row r="22" spans="1:9" x14ac:dyDescent="0.2">
      <c r="A22" s="59"/>
      <c r="B22" s="55"/>
      <c r="C22" s="54"/>
      <c r="D22" s="69"/>
      <c r="E22" s="69"/>
      <c r="F22" s="69"/>
      <c r="G22" s="54"/>
      <c r="H22" s="54"/>
      <c r="I22" s="54"/>
    </row>
    <row r="23" spans="1:9" x14ac:dyDescent="0.2">
      <c r="A23" s="59"/>
      <c r="B23" s="54"/>
      <c r="C23" s="54"/>
      <c r="D23" s="54"/>
      <c r="E23" s="54"/>
      <c r="F23" s="54"/>
      <c r="G23" s="54"/>
      <c r="H23" s="54"/>
      <c r="I23" s="54"/>
    </row>
    <row r="24" spans="1:9" x14ac:dyDescent="0.2">
      <c r="A24" s="59"/>
      <c r="B24" s="54"/>
      <c r="C24" s="54"/>
      <c r="D24" s="54"/>
      <c r="E24" s="54"/>
      <c r="F24" s="54"/>
      <c r="G24" s="54"/>
      <c r="H24" s="54"/>
      <c r="I24" s="54"/>
    </row>
    <row r="25" spans="1:9" x14ac:dyDescent="0.2">
      <c r="A25" s="59"/>
      <c r="B25" s="54"/>
      <c r="C25" s="54"/>
      <c r="D25" s="54"/>
      <c r="E25" s="54"/>
      <c r="F25" s="54"/>
      <c r="G25" s="54"/>
      <c r="H25" s="54"/>
      <c r="I25" s="54"/>
    </row>
    <row r="26" spans="1:9" x14ac:dyDescent="0.2">
      <c r="A26" s="59"/>
      <c r="B26" s="54"/>
      <c r="C26" s="54"/>
      <c r="D26" s="54"/>
      <c r="E26" s="54"/>
      <c r="F26" s="54"/>
      <c r="G26" s="54"/>
      <c r="H26" s="54"/>
      <c r="I26" s="54"/>
    </row>
    <row r="27" spans="1:9" x14ac:dyDescent="0.2">
      <c r="A27" s="71"/>
    </row>
    <row r="28" spans="1:9" x14ac:dyDescent="0.2">
      <c r="A28" s="71"/>
    </row>
    <row r="29" spans="1:9" x14ac:dyDescent="0.2">
      <c r="A29" s="71"/>
    </row>
    <row r="30" spans="1:9" x14ac:dyDescent="0.2">
      <c r="A30" s="71"/>
    </row>
    <row r="31" spans="1:9" x14ac:dyDescent="0.2">
      <c r="A31" s="71"/>
    </row>
    <row r="32" spans="1:9" x14ac:dyDescent="0.2">
      <c r="A32" s="71"/>
    </row>
    <row r="33" spans="1:1" x14ac:dyDescent="0.2">
      <c r="A33" s="71"/>
    </row>
    <row r="34" spans="1:1" x14ac:dyDescent="0.2">
      <c r="A34" s="71"/>
    </row>
    <row r="35" spans="1:1" x14ac:dyDescent="0.2">
      <c r="A35" s="71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K87"/>
  <sheetViews>
    <sheetView tabSelected="1" zoomScale="70" zoomScaleNormal="70" workbookViewId="0"/>
  </sheetViews>
  <sheetFormatPr defaultColWidth="9.6640625" defaultRowHeight="15" x14ac:dyDescent="0.2"/>
  <cols>
    <col min="1" max="1" width="13.88671875" style="1" customWidth="1"/>
    <col min="2" max="2" width="11.6640625" style="1" customWidth="1"/>
    <col min="3" max="6" width="9.6640625" style="1"/>
    <col min="7" max="7" width="7.88671875" style="1" customWidth="1"/>
    <col min="8" max="16384" width="9.6640625" style="1"/>
  </cols>
  <sheetData>
    <row r="1" spans="1:11" ht="20.25" x14ac:dyDescent="0.3">
      <c r="A1" s="157" t="s">
        <v>106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s="133" customFormat="1" ht="14.25" x14ac:dyDescent="0.2">
      <c r="A2" s="158" t="s">
        <v>123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5.75" x14ac:dyDescent="0.25">
      <c r="A3" s="159" t="s">
        <v>104</v>
      </c>
      <c r="B3" s="160"/>
      <c r="C3" s="161"/>
      <c r="D3" s="143"/>
      <c r="E3" s="143"/>
      <c r="F3" s="143"/>
      <c r="G3" s="143"/>
      <c r="H3" s="143"/>
      <c r="I3" s="143"/>
      <c r="J3" s="143"/>
      <c r="K3" s="143"/>
    </row>
    <row r="4" spans="1:1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8" x14ac:dyDescent="0.25">
      <c r="A5" s="162" t="s">
        <v>118</v>
      </c>
      <c r="B5" s="163"/>
      <c r="C5" s="143"/>
      <c r="D5" s="143"/>
      <c r="E5" s="143"/>
      <c r="F5" s="143"/>
      <c r="G5" s="143"/>
      <c r="H5" s="143"/>
      <c r="I5" s="143"/>
      <c r="J5" s="143"/>
      <c r="K5" s="143"/>
    </row>
    <row r="6" spans="1:11" x14ac:dyDescent="0.2">
      <c r="A6" s="143" t="s">
        <v>119</v>
      </c>
      <c r="B6" s="163"/>
      <c r="C6" s="143"/>
      <c r="D6" s="143"/>
      <c r="E6" s="143"/>
      <c r="F6" s="143"/>
      <c r="G6" s="143"/>
      <c r="H6" s="143"/>
      <c r="I6" s="143"/>
      <c r="J6" s="143"/>
      <c r="K6" s="143"/>
    </row>
    <row r="7" spans="1:11" x14ac:dyDescent="0.2">
      <c r="A7" s="143"/>
      <c r="B7" s="164" t="s">
        <v>92</v>
      </c>
      <c r="C7" s="143" t="s">
        <v>66</v>
      </c>
      <c r="D7" s="143" t="s">
        <v>68</v>
      </c>
      <c r="E7" s="143"/>
      <c r="F7" s="143">
        <v>1.7</v>
      </c>
      <c r="G7" s="143" t="s">
        <v>124</v>
      </c>
      <c r="H7" s="143"/>
      <c r="I7" s="143"/>
      <c r="J7" s="143"/>
      <c r="K7" s="143"/>
    </row>
    <row r="8" spans="1:11" ht="15.75" x14ac:dyDescent="0.25">
      <c r="A8" s="143" t="s">
        <v>65</v>
      </c>
      <c r="B8" s="165">
        <v>80</v>
      </c>
      <c r="C8" s="143" t="s">
        <v>67</v>
      </c>
      <c r="D8" s="143" t="s">
        <v>69</v>
      </c>
      <c r="E8" s="143">
        <v>5</v>
      </c>
      <c r="F8" s="143">
        <v>25</v>
      </c>
      <c r="G8" s="159">
        <v>10</v>
      </c>
      <c r="H8" s="143" t="s">
        <v>112</v>
      </c>
      <c r="I8" s="143"/>
      <c r="J8" s="143"/>
      <c r="K8" s="143"/>
    </row>
    <row r="9" spans="1:11" ht="15.75" x14ac:dyDescent="0.25">
      <c r="A9" s="49">
        <v>7.0000000000000007E-2</v>
      </c>
      <c r="B9" s="5">
        <v>57</v>
      </c>
      <c r="C9" s="7">
        <f t="shared" ref="C9:C18" si="0">($B$8-B9)/$B$8*A9</f>
        <v>2.0125000000000001E-2</v>
      </c>
      <c r="D9" s="72">
        <f>($B$8-B9)*$F$7</f>
        <v>39.1</v>
      </c>
      <c r="E9" s="73">
        <f t="shared" ref="E9:G18" si="1">$D9*E$8</f>
        <v>195.5</v>
      </c>
      <c r="F9" s="73">
        <f t="shared" si="1"/>
        <v>977.5</v>
      </c>
      <c r="G9" s="117">
        <f t="shared" si="1"/>
        <v>391</v>
      </c>
      <c r="H9" s="143"/>
      <c r="I9" s="143"/>
      <c r="J9" s="143"/>
      <c r="K9" s="143"/>
    </row>
    <row r="10" spans="1:11" ht="15.75" x14ac:dyDescent="0.25">
      <c r="A10" s="49">
        <v>0.08</v>
      </c>
      <c r="B10" s="5">
        <v>63</v>
      </c>
      <c r="C10" s="7">
        <f t="shared" si="0"/>
        <v>1.7000000000000001E-2</v>
      </c>
      <c r="D10" s="72">
        <f>($B$8-B10)*$F$7</f>
        <v>28.9</v>
      </c>
      <c r="E10" s="73">
        <f t="shared" si="1"/>
        <v>144.5</v>
      </c>
      <c r="F10" s="73">
        <f t="shared" si="1"/>
        <v>722.5</v>
      </c>
      <c r="G10" s="117">
        <f t="shared" si="1"/>
        <v>289</v>
      </c>
      <c r="H10" s="166" t="s">
        <v>122</v>
      </c>
      <c r="I10" s="167"/>
      <c r="J10" s="167"/>
      <c r="K10" s="167"/>
    </row>
    <row r="11" spans="1:11" ht="15.75" x14ac:dyDescent="0.25">
      <c r="A11" s="49">
        <v>0.09</v>
      </c>
      <c r="B11" s="5">
        <v>69.5</v>
      </c>
      <c r="C11" s="7">
        <f t="shared" si="0"/>
        <v>1.18125E-2</v>
      </c>
      <c r="D11" s="72">
        <f>($B$8-B11)*$F$7</f>
        <v>17.849999999999998</v>
      </c>
      <c r="E11" s="73">
        <f t="shared" si="1"/>
        <v>89.249999999999986</v>
      </c>
      <c r="F11" s="73">
        <f t="shared" si="1"/>
        <v>446.24999999999994</v>
      </c>
      <c r="G11" s="117">
        <f t="shared" si="1"/>
        <v>178.49999999999997</v>
      </c>
      <c r="H11" s="143"/>
      <c r="I11" s="143"/>
      <c r="J11" s="143"/>
      <c r="K11" s="143"/>
    </row>
    <row r="12" spans="1:11" ht="15.75" x14ac:dyDescent="0.25">
      <c r="A12" s="49">
        <v>0.1</v>
      </c>
      <c r="B12" s="5">
        <v>76</v>
      </c>
      <c r="C12" s="7">
        <f t="shared" si="0"/>
        <v>5.000000000000001E-3</v>
      </c>
      <c r="D12" s="72">
        <f>($B$8-B12)*$F$7</f>
        <v>6.8</v>
      </c>
      <c r="E12" s="73">
        <f t="shared" si="1"/>
        <v>34</v>
      </c>
      <c r="F12" s="73">
        <f t="shared" si="1"/>
        <v>170</v>
      </c>
      <c r="G12" s="117">
        <f t="shared" si="1"/>
        <v>68</v>
      </c>
      <c r="H12" s="143"/>
      <c r="I12" s="143"/>
      <c r="J12" s="143"/>
      <c r="K12" s="143"/>
    </row>
    <row r="13" spans="1:11" ht="15.75" x14ac:dyDescent="0.25">
      <c r="A13" s="49">
        <v>0.11</v>
      </c>
      <c r="B13" s="5">
        <v>82.5</v>
      </c>
      <c r="C13" s="7">
        <f t="shared" si="0"/>
        <v>-3.4375E-3</v>
      </c>
      <c r="D13" s="72">
        <f>($B$8-B13)*$F$7</f>
        <v>-4.25</v>
      </c>
      <c r="E13" s="73">
        <f t="shared" si="1"/>
        <v>-21.25</v>
      </c>
      <c r="F13" s="73">
        <f t="shared" si="1"/>
        <v>-106.25</v>
      </c>
      <c r="G13" s="117">
        <f t="shared" si="1"/>
        <v>-42.5</v>
      </c>
      <c r="H13" s="143"/>
      <c r="I13" s="143"/>
      <c r="J13" s="143"/>
      <c r="K13" s="143"/>
    </row>
    <row r="14" spans="1:11" ht="15.75" x14ac:dyDescent="0.25">
      <c r="A14" s="146">
        <v>0.115</v>
      </c>
      <c r="B14" s="168">
        <f t="shared" ref="B14:G14" si="2">AVERAGE(B13,B15)</f>
        <v>85.75</v>
      </c>
      <c r="C14" s="169">
        <f t="shared" si="2"/>
        <v>-8.4687500000000006E-3</v>
      </c>
      <c r="D14" s="168">
        <f t="shared" si="2"/>
        <v>-9.7749999999999986</v>
      </c>
      <c r="E14" s="145">
        <f t="shared" si="2"/>
        <v>-48.875</v>
      </c>
      <c r="F14" s="145">
        <f t="shared" si="2"/>
        <v>-244.375</v>
      </c>
      <c r="G14" s="145">
        <f t="shared" si="2"/>
        <v>-97.75</v>
      </c>
      <c r="H14" s="145" t="s">
        <v>116</v>
      </c>
      <c r="I14" s="170"/>
      <c r="J14" s="170"/>
      <c r="K14" s="170"/>
    </row>
    <row r="15" spans="1:11" ht="15.75" x14ac:dyDescent="0.25">
      <c r="A15" s="147">
        <v>0.12</v>
      </c>
      <c r="B15" s="171">
        <v>89</v>
      </c>
      <c r="C15" s="148">
        <f t="shared" si="0"/>
        <v>-1.35E-2</v>
      </c>
      <c r="D15" s="149">
        <f>($B$8-B15)*$F$7</f>
        <v>-15.299999999999999</v>
      </c>
      <c r="E15" s="150">
        <f t="shared" si="1"/>
        <v>-76.5</v>
      </c>
      <c r="F15" s="150">
        <f t="shared" si="1"/>
        <v>-382.5</v>
      </c>
      <c r="G15" s="151">
        <f t="shared" si="1"/>
        <v>-153</v>
      </c>
      <c r="H15" s="140" t="s">
        <v>117</v>
      </c>
      <c r="I15" s="172"/>
      <c r="J15" s="167"/>
      <c r="K15" s="167"/>
    </row>
    <row r="16" spans="1:11" ht="15.75" x14ac:dyDescent="0.25">
      <c r="A16" s="136">
        <v>0.13</v>
      </c>
      <c r="B16" s="173">
        <v>95</v>
      </c>
      <c r="C16" s="137">
        <f t="shared" si="0"/>
        <v>-2.4375000000000001E-2</v>
      </c>
      <c r="D16" s="138">
        <f>($B$8-B16)*$F$7</f>
        <v>-25.5</v>
      </c>
      <c r="E16" s="139">
        <f t="shared" si="1"/>
        <v>-127.5</v>
      </c>
      <c r="F16" s="139">
        <f t="shared" si="1"/>
        <v>-637.5</v>
      </c>
      <c r="G16" s="140">
        <f t="shared" si="1"/>
        <v>-255</v>
      </c>
      <c r="H16" s="140"/>
      <c r="I16" s="167"/>
      <c r="J16" s="167"/>
      <c r="K16" s="167"/>
    </row>
    <row r="17" spans="1:11" ht="15.75" x14ac:dyDescent="0.25">
      <c r="A17" s="136">
        <v>0.14000000000000001</v>
      </c>
      <c r="B17" s="173">
        <v>101.5</v>
      </c>
      <c r="C17" s="137">
        <f t="shared" si="0"/>
        <v>-3.7624999999999999E-2</v>
      </c>
      <c r="D17" s="138">
        <f>($B$8-B17)*$F$7</f>
        <v>-36.549999999999997</v>
      </c>
      <c r="E17" s="139">
        <f t="shared" si="1"/>
        <v>-182.75</v>
      </c>
      <c r="F17" s="139">
        <f t="shared" si="1"/>
        <v>-913.74999999999989</v>
      </c>
      <c r="G17" s="140">
        <f t="shared" si="1"/>
        <v>-365.5</v>
      </c>
      <c r="H17" s="140"/>
      <c r="I17" s="143"/>
      <c r="J17" s="143"/>
      <c r="K17" s="143"/>
    </row>
    <row r="18" spans="1:11" ht="15.75" x14ac:dyDescent="0.25">
      <c r="A18" s="136">
        <v>0.15</v>
      </c>
      <c r="B18" s="173">
        <v>108</v>
      </c>
      <c r="C18" s="137">
        <f t="shared" si="0"/>
        <v>-5.2499999999999998E-2</v>
      </c>
      <c r="D18" s="138">
        <f>($B$8-B18)*$F$7</f>
        <v>-47.6</v>
      </c>
      <c r="E18" s="139">
        <f t="shared" si="1"/>
        <v>-238</v>
      </c>
      <c r="F18" s="139">
        <f t="shared" si="1"/>
        <v>-1190</v>
      </c>
      <c r="G18" s="140">
        <f t="shared" si="1"/>
        <v>-476</v>
      </c>
      <c r="H18" s="140" t="s">
        <v>121</v>
      </c>
      <c r="I18" s="167"/>
      <c r="J18" s="167"/>
      <c r="K18" s="167"/>
    </row>
    <row r="20" spans="1:11" ht="20.25" x14ac:dyDescent="0.3">
      <c r="A20" s="103" t="s">
        <v>73</v>
      </c>
    </row>
    <row r="21" spans="1:11" ht="18" x14ac:dyDescent="0.25">
      <c r="A21" s="134" t="s">
        <v>105</v>
      </c>
    </row>
    <row r="22" spans="1:11" x14ac:dyDescent="0.2">
      <c r="A22" s="144" t="s">
        <v>72</v>
      </c>
      <c r="B22" s="144"/>
      <c r="C22" s="144">
        <v>4.0999999999999996</v>
      </c>
      <c r="F22" s="129">
        <f>(C22*C24-C23)*D27</f>
        <v>215.25</v>
      </c>
      <c r="G22" s="129" t="s">
        <v>101</v>
      </c>
      <c r="I22" s="1" t="s">
        <v>113</v>
      </c>
    </row>
    <row r="23" spans="1:11" ht="15.75" x14ac:dyDescent="0.25">
      <c r="A23" s="1" t="s">
        <v>16</v>
      </c>
      <c r="C23" s="130">
        <v>0</v>
      </c>
      <c r="D23" s="132" t="s">
        <v>110</v>
      </c>
      <c r="F23" s="129"/>
      <c r="G23" s="129"/>
    </row>
    <row r="24" spans="1:11" ht="15.75" x14ac:dyDescent="0.25">
      <c r="A24" s="1" t="s">
        <v>71</v>
      </c>
      <c r="C24" s="130">
        <v>5</v>
      </c>
      <c r="D24" s="132" t="s">
        <v>111</v>
      </c>
    </row>
    <row r="25" spans="1:11" ht="15.75" x14ac:dyDescent="0.25">
      <c r="A25" s="1" t="s">
        <v>102</v>
      </c>
      <c r="C25" s="130">
        <v>0.75</v>
      </c>
    </row>
    <row r="26" spans="1:11" ht="15.75" x14ac:dyDescent="0.25">
      <c r="A26" s="1" t="s">
        <v>103</v>
      </c>
      <c r="C26" s="131">
        <v>14</v>
      </c>
    </row>
    <row r="27" spans="1:11" ht="15.75" x14ac:dyDescent="0.25">
      <c r="A27" s="1" t="s">
        <v>82</v>
      </c>
      <c r="D27" s="33">
        <f>C26*C25</f>
        <v>10.5</v>
      </c>
      <c r="E27" s="18"/>
      <c r="F27" s="129">
        <f>D28/D27</f>
        <v>20.5</v>
      </c>
      <c r="G27" s="129" t="s">
        <v>100</v>
      </c>
    </row>
    <row r="28" spans="1:11" ht="15.75" x14ac:dyDescent="0.25">
      <c r="A28" s="1" t="s">
        <v>74</v>
      </c>
      <c r="D28" s="13">
        <f>(C22*C24-C23)*D27</f>
        <v>215.25</v>
      </c>
      <c r="E28" s="18" t="s">
        <v>79</v>
      </c>
      <c r="F28" s="119">
        <f>D28/C26</f>
        <v>15.375</v>
      </c>
      <c r="G28" s="129" t="s">
        <v>99</v>
      </c>
    </row>
    <row r="30" spans="1:11" ht="20.25" x14ac:dyDescent="0.3">
      <c r="A30" s="103" t="s">
        <v>109</v>
      </c>
    </row>
    <row r="31" spans="1:11" ht="18" x14ac:dyDescent="0.25">
      <c r="A31" s="134" t="s">
        <v>70</v>
      </c>
      <c r="D31" s="132" t="s">
        <v>114</v>
      </c>
    </row>
    <row r="32" spans="1:11" ht="15.75" x14ac:dyDescent="0.25">
      <c r="A32" s="1" t="s">
        <v>80</v>
      </c>
      <c r="B32" s="19" t="s">
        <v>83</v>
      </c>
      <c r="C32" s="130">
        <v>50</v>
      </c>
      <c r="D32" s="108">
        <f>C32/0.58*C35*C34/1000</f>
        <v>1.2931034482758621</v>
      </c>
      <c r="E32" s="1" t="s">
        <v>81</v>
      </c>
    </row>
    <row r="33" spans="1:5" ht="15.75" x14ac:dyDescent="0.25">
      <c r="A33" s="1" t="s">
        <v>107</v>
      </c>
      <c r="C33" s="130">
        <v>1</v>
      </c>
      <c r="D33" s="107">
        <f>C33*C35</f>
        <v>20</v>
      </c>
      <c r="E33" s="1" t="s">
        <v>120</v>
      </c>
    </row>
    <row r="34" spans="1:5" ht="15.75" x14ac:dyDescent="0.25">
      <c r="A34" s="1" t="s">
        <v>102</v>
      </c>
      <c r="C34" s="130">
        <v>0.75</v>
      </c>
      <c r="D34" s="107"/>
    </row>
    <row r="35" spans="1:5" ht="15.75" x14ac:dyDescent="0.25">
      <c r="A35" s="1" t="s">
        <v>103</v>
      </c>
      <c r="C35" s="130">
        <v>20</v>
      </c>
    </row>
    <row r="36" spans="1:5" x14ac:dyDescent="0.2">
      <c r="A36" s="1" t="s">
        <v>74</v>
      </c>
      <c r="B36" s="1">
        <v>15</v>
      </c>
      <c r="C36" s="1" t="s">
        <v>78</v>
      </c>
      <c r="D36" s="106">
        <f>(B36-$A$38)*$C$35*$C$34</f>
        <v>0</v>
      </c>
      <c r="E36" s="1" t="s">
        <v>79</v>
      </c>
    </row>
    <row r="37" spans="1:5" x14ac:dyDescent="0.2">
      <c r="A37" s="1" t="s">
        <v>16</v>
      </c>
      <c r="B37" s="1">
        <v>26</v>
      </c>
      <c r="C37" s="1" t="s">
        <v>75</v>
      </c>
      <c r="D37" s="106">
        <f>(B37-$A$38)*$C$35*$C$34</f>
        <v>165</v>
      </c>
      <c r="E37" s="1" t="s">
        <v>79</v>
      </c>
    </row>
    <row r="38" spans="1:5" x14ac:dyDescent="0.2">
      <c r="A38" s="104">
        <v>15</v>
      </c>
      <c r="B38" s="1">
        <v>41</v>
      </c>
      <c r="C38" s="1" t="s">
        <v>76</v>
      </c>
      <c r="D38" s="106">
        <f>(B38-$A$38)*$C$35*$C$34</f>
        <v>390</v>
      </c>
      <c r="E38" s="1" t="s">
        <v>79</v>
      </c>
    </row>
    <row r="39" spans="1:5" x14ac:dyDescent="0.2">
      <c r="B39" s="1">
        <v>60</v>
      </c>
      <c r="C39" s="1" t="s">
        <v>77</v>
      </c>
      <c r="D39" s="106">
        <f>(B39-$A$38)*$C$35*$C$34</f>
        <v>675</v>
      </c>
      <c r="E39" s="1" t="s">
        <v>79</v>
      </c>
    </row>
    <row r="46" spans="1:5" ht="29.25" x14ac:dyDescent="0.4">
      <c r="A46" s="120" t="s">
        <v>93</v>
      </c>
      <c r="B46"/>
      <c r="C46"/>
      <c r="D46"/>
    </row>
    <row r="47" spans="1:5" x14ac:dyDescent="0.2">
      <c r="A47" s="142" t="s">
        <v>115</v>
      </c>
      <c r="B47" s="143"/>
      <c r="C47" s="143"/>
      <c r="D47" s="143"/>
    </row>
    <row r="48" spans="1:5" ht="30" x14ac:dyDescent="0.2">
      <c r="A48" s="121" t="s">
        <v>94</v>
      </c>
      <c r="B48" s="121" t="s">
        <v>95</v>
      </c>
      <c r="C48" s="121" t="s">
        <v>96</v>
      </c>
      <c r="D48" s="121" t="s">
        <v>97</v>
      </c>
      <c r="E48" s="125" t="s">
        <v>98</v>
      </c>
    </row>
    <row r="49" spans="1:7" s="154" customFormat="1" ht="15.75" thickBot="1" x14ac:dyDescent="0.25">
      <c r="A49" s="152"/>
      <c r="B49" s="152"/>
      <c r="C49" s="156">
        <v>14</v>
      </c>
      <c r="D49" s="152"/>
      <c r="E49" s="153">
        <f>E51-G73</f>
        <v>4.0604072398190043</v>
      </c>
    </row>
    <row r="50" spans="1:7" s="154" customFormat="1" ht="15.75" x14ac:dyDescent="0.25">
      <c r="A50" s="126"/>
      <c r="B50" s="127">
        <f>IF(C50&gt;0,C50*(E49+E51)/2)</f>
        <v>58.985803167420819</v>
      </c>
      <c r="C50" s="141">
        <v>14.5</v>
      </c>
      <c r="D50" s="152"/>
      <c r="E50" s="155"/>
    </row>
    <row r="51" spans="1:7" s="154" customFormat="1" ht="15.75" thickBot="1" x14ac:dyDescent="0.25">
      <c r="A51" s="152"/>
      <c r="B51" s="152"/>
      <c r="C51" s="156">
        <v>15</v>
      </c>
      <c r="D51" s="152"/>
      <c r="E51" s="153">
        <f>E53-G73</f>
        <v>4.0755656108597282</v>
      </c>
    </row>
    <row r="52" spans="1:7" s="154" customFormat="1" ht="15.75" x14ac:dyDescent="0.25">
      <c r="A52" s="126"/>
      <c r="B52" s="127">
        <f>IF(C52&gt;0,C52*(E51+E53)/2)</f>
        <v>64.51368778280542</v>
      </c>
      <c r="C52" s="141">
        <v>15.8</v>
      </c>
      <c r="D52" s="152"/>
      <c r="E52" s="155"/>
    </row>
    <row r="53" spans="1:7" s="154" customFormat="1" ht="15.75" thickBot="1" x14ac:dyDescent="0.25">
      <c r="A53" s="152"/>
      <c r="B53" s="152"/>
      <c r="C53" s="156">
        <v>16</v>
      </c>
      <c r="D53" s="152"/>
      <c r="E53" s="153">
        <f>E55-G73</f>
        <v>4.0907239819004522</v>
      </c>
    </row>
    <row r="54" spans="1:7" ht="16.5" thickBot="1" x14ac:dyDescent="0.3">
      <c r="A54" s="126"/>
      <c r="B54" s="127">
        <f>IF(C54&gt;0,C54*(E53+E55)/2)</f>
        <v>65.982680995475121</v>
      </c>
      <c r="C54" s="141">
        <v>16.100000000000001</v>
      </c>
      <c r="D54" s="127"/>
      <c r="E54" s="128"/>
    </row>
    <row r="55" spans="1:7" ht="15.75" thickBot="1" x14ac:dyDescent="0.25">
      <c r="A55" s="122">
        <v>10698</v>
      </c>
      <c r="B55" s="123">
        <v>69.8</v>
      </c>
      <c r="C55" s="123">
        <v>17</v>
      </c>
      <c r="D55" s="123">
        <v>10</v>
      </c>
      <c r="E55" s="124">
        <f>B55/C55</f>
        <v>4.1058823529411761</v>
      </c>
    </row>
    <row r="56" spans="1:7" s="129" customFormat="1" ht="16.5" thickBot="1" x14ac:dyDescent="0.3">
      <c r="A56" s="126"/>
      <c r="B56" s="127">
        <f>IF(C56&gt;0,C56*(E55+E57)/2)</f>
        <v>70.302794117647068</v>
      </c>
      <c r="C56" s="141">
        <v>17.100000000000001</v>
      </c>
      <c r="D56" s="127"/>
      <c r="E56" s="128"/>
      <c r="G56" s="128">
        <f>E57-E55</f>
        <v>1.0784313725490158E-2</v>
      </c>
    </row>
    <row r="57" spans="1:7" ht="15.75" thickBot="1" x14ac:dyDescent="0.25">
      <c r="A57" s="122">
        <v>10741</v>
      </c>
      <c r="B57" s="123">
        <v>74.099999999999994</v>
      </c>
      <c r="C57" s="123">
        <v>18</v>
      </c>
      <c r="D57" s="123">
        <v>10.6</v>
      </c>
      <c r="E57" s="124">
        <f t="shared" ref="E57:E87" si="3">B57/C57</f>
        <v>4.1166666666666663</v>
      </c>
    </row>
    <row r="58" spans="1:7" ht="16.5" thickBot="1" x14ac:dyDescent="0.3">
      <c r="A58" s="122"/>
      <c r="B58" s="127">
        <f>IF(C58&gt;0,C58*(E57+E59)/2)</f>
        <v>76.29627192982457</v>
      </c>
      <c r="C58" s="141">
        <v>18.5</v>
      </c>
      <c r="D58" s="123"/>
      <c r="E58" s="124"/>
      <c r="G58" s="128">
        <f>E59-E57</f>
        <v>1.4912280701754987E-2</v>
      </c>
    </row>
    <row r="59" spans="1:7" ht="15.75" thickBot="1" x14ac:dyDescent="0.25">
      <c r="A59" s="122">
        <v>10785</v>
      </c>
      <c r="B59" s="123">
        <v>78.5</v>
      </c>
      <c r="C59" s="123">
        <v>19</v>
      </c>
      <c r="D59" s="123">
        <v>11.2</v>
      </c>
      <c r="E59" s="124">
        <f t="shared" si="3"/>
        <v>4.1315789473684212</v>
      </c>
    </row>
    <row r="60" spans="1:7" ht="16.5" thickBot="1" x14ac:dyDescent="0.3">
      <c r="A60" s="122"/>
      <c r="B60" s="127">
        <f>IF(C60&gt;0,C60*(E59+E61)/2)</f>
        <v>80.745394736842115</v>
      </c>
      <c r="C60" s="141">
        <v>19.5</v>
      </c>
      <c r="D60" s="123"/>
      <c r="E60" s="124"/>
      <c r="G60" s="128">
        <f>E61-E59</f>
        <v>1.8421052631579116E-2</v>
      </c>
    </row>
    <row r="61" spans="1:7" ht="15.75" thickBot="1" x14ac:dyDescent="0.25">
      <c r="A61" s="122">
        <v>10830</v>
      </c>
      <c r="B61" s="123">
        <v>83</v>
      </c>
      <c r="C61" s="123">
        <v>20</v>
      </c>
      <c r="D61" s="123">
        <v>11.8</v>
      </c>
      <c r="E61" s="124">
        <f t="shared" si="3"/>
        <v>4.1500000000000004</v>
      </c>
    </row>
    <row r="62" spans="1:7" ht="16.5" thickBot="1" x14ac:dyDescent="0.3">
      <c r="A62" s="122"/>
      <c r="B62" s="127">
        <f>IF(C62&gt;0,C62*(E61+E63)/2)</f>
        <v>85.612619047619063</v>
      </c>
      <c r="C62" s="141">
        <v>20.6</v>
      </c>
      <c r="D62" s="123"/>
      <c r="E62" s="124"/>
      <c r="G62" s="128">
        <f>E63-E61</f>
        <v>1.1904761904761862E-2</v>
      </c>
    </row>
    <row r="63" spans="1:7" ht="15.75" thickBot="1" x14ac:dyDescent="0.25">
      <c r="A63" s="122">
        <v>10874</v>
      </c>
      <c r="B63" s="123">
        <v>87.4</v>
      </c>
      <c r="C63" s="123">
        <v>21</v>
      </c>
      <c r="D63" s="123">
        <v>12.4</v>
      </c>
      <c r="E63" s="124">
        <f t="shared" si="3"/>
        <v>4.1619047619047622</v>
      </c>
    </row>
    <row r="64" spans="1:7" ht="16.5" thickBot="1" x14ac:dyDescent="0.3">
      <c r="A64" s="122"/>
      <c r="B64" s="127">
        <f>IF(C64&gt;0,C64*(E63+E65)/2)</f>
        <v>89.64615800865802</v>
      </c>
      <c r="C64" s="141">
        <v>21.5</v>
      </c>
      <c r="D64" s="123"/>
      <c r="E64" s="124"/>
      <c r="G64" s="128">
        <f>E65-E63</f>
        <v>1.5367965367965475E-2</v>
      </c>
    </row>
    <row r="65" spans="1:7" ht="15.75" thickBot="1" x14ac:dyDescent="0.25">
      <c r="A65" s="122">
        <v>10919</v>
      </c>
      <c r="B65" s="123">
        <v>91.9</v>
      </c>
      <c r="C65" s="123">
        <v>22</v>
      </c>
      <c r="D65" s="123">
        <v>13</v>
      </c>
      <c r="E65" s="124">
        <f t="shared" si="3"/>
        <v>4.1772727272727277</v>
      </c>
    </row>
    <row r="66" spans="1:7" ht="16.5" thickBot="1" x14ac:dyDescent="0.3">
      <c r="A66" s="122"/>
      <c r="B66" s="127">
        <f>IF(C66&gt;0,C66*(E65+E67)/2)</f>
        <v>94.195405138339936</v>
      </c>
      <c r="C66" s="141">
        <v>22.5</v>
      </c>
      <c r="D66" s="123"/>
      <c r="E66" s="124"/>
      <c r="G66" s="128">
        <f>E67-E65</f>
        <v>1.837944664031621E-2</v>
      </c>
    </row>
    <row r="67" spans="1:7" ht="15.75" thickBot="1" x14ac:dyDescent="0.25">
      <c r="A67" s="122">
        <v>10965</v>
      </c>
      <c r="B67" s="123">
        <v>96.5</v>
      </c>
      <c r="C67" s="123">
        <v>23</v>
      </c>
      <c r="D67" s="123">
        <v>13.6</v>
      </c>
      <c r="E67" s="124">
        <f t="shared" si="3"/>
        <v>4.1956521739130439</v>
      </c>
    </row>
    <row r="68" spans="1:7" ht="16.5" thickBot="1" x14ac:dyDescent="0.3">
      <c r="A68" s="122"/>
      <c r="B68" s="127">
        <f>IF(C68&gt;0,C68*(E67+E69)/2)</f>
        <v>98.746829710144922</v>
      </c>
      <c r="C68" s="141">
        <v>23.5</v>
      </c>
      <c r="D68" s="123"/>
      <c r="E68" s="124"/>
      <c r="G68" s="128">
        <f>E69-E67</f>
        <v>1.2681159420289134E-2</v>
      </c>
    </row>
    <row r="69" spans="1:7" ht="15.75" thickBot="1" x14ac:dyDescent="0.25">
      <c r="A69" s="122">
        <v>11010</v>
      </c>
      <c r="B69" s="123">
        <v>101</v>
      </c>
      <c r="C69" s="123">
        <v>24</v>
      </c>
      <c r="D69" s="123">
        <v>14.2</v>
      </c>
      <c r="E69" s="124">
        <f t="shared" si="3"/>
        <v>4.208333333333333</v>
      </c>
    </row>
    <row r="70" spans="1:7" ht="16.5" thickBot="1" x14ac:dyDescent="0.3">
      <c r="A70" s="122"/>
      <c r="B70" s="127">
        <f>IF(C70&gt;0,C70*(E69+E71)/2)</f>
        <v>103.29608333333331</v>
      </c>
      <c r="C70" s="141">
        <v>24.5</v>
      </c>
      <c r="D70" s="123"/>
      <c r="E70" s="124"/>
      <c r="G70" s="128">
        <f>E71-E69</f>
        <v>1.5666666666667162E-2</v>
      </c>
    </row>
    <row r="71" spans="1:7" ht="15.75" thickBot="1" x14ac:dyDescent="0.25">
      <c r="A71" s="122">
        <v>11056</v>
      </c>
      <c r="B71" s="123">
        <v>105.6</v>
      </c>
      <c r="C71" s="123">
        <v>25</v>
      </c>
      <c r="D71" s="123">
        <v>14.8</v>
      </c>
      <c r="E71" s="124">
        <f t="shared" si="3"/>
        <v>4.2240000000000002</v>
      </c>
    </row>
    <row r="72" spans="1:7" ht="16.5" thickBot="1" x14ac:dyDescent="0.3">
      <c r="A72" s="122"/>
      <c r="B72" s="127">
        <f>IF(C72&gt;0,C72*(E71+E73)/2)</f>
        <v>107.94542307692308</v>
      </c>
      <c r="C72" s="141">
        <v>25.5</v>
      </c>
      <c r="D72" s="123"/>
      <c r="E72" s="124"/>
      <c r="G72" s="128">
        <f>E73-E71</f>
        <v>1.8307692307692136E-2</v>
      </c>
    </row>
    <row r="73" spans="1:7" ht="15.75" thickBot="1" x14ac:dyDescent="0.25">
      <c r="A73" s="122">
        <v>11103</v>
      </c>
      <c r="B73" s="123">
        <v>110.3</v>
      </c>
      <c r="C73" s="123">
        <v>26</v>
      </c>
      <c r="D73" s="123">
        <v>15.3</v>
      </c>
      <c r="E73" s="124">
        <f t="shared" si="3"/>
        <v>4.2423076923076923</v>
      </c>
      <c r="G73" s="124">
        <f>AVERAGE(G56:G72)</f>
        <v>1.5158371040724027E-2</v>
      </c>
    </row>
    <row r="74" spans="1:7" ht="15.75" thickBot="1" x14ac:dyDescent="0.25">
      <c r="A74" s="122">
        <v>11149</v>
      </c>
      <c r="B74" s="123">
        <v>114.9</v>
      </c>
      <c r="C74" s="123">
        <v>27</v>
      </c>
      <c r="D74" s="123">
        <v>15.9</v>
      </c>
      <c r="E74" s="124">
        <f t="shared" si="3"/>
        <v>4.2555555555555555</v>
      </c>
    </row>
    <row r="75" spans="1:7" ht="15.75" thickBot="1" x14ac:dyDescent="0.25">
      <c r="A75" s="122">
        <v>11196</v>
      </c>
      <c r="B75" s="123">
        <v>119.6</v>
      </c>
      <c r="C75" s="123">
        <v>28</v>
      </c>
      <c r="D75" s="123">
        <v>16.5</v>
      </c>
      <c r="E75" s="124">
        <f t="shared" si="3"/>
        <v>4.2714285714285714</v>
      </c>
    </row>
    <row r="76" spans="1:7" ht="15.75" thickBot="1" x14ac:dyDescent="0.25">
      <c r="A76" s="122">
        <v>11244</v>
      </c>
      <c r="B76" s="123">
        <v>124.4</v>
      </c>
      <c r="C76" s="123">
        <v>29</v>
      </c>
      <c r="D76" s="123">
        <v>17.100000000000001</v>
      </c>
      <c r="E76" s="124">
        <f t="shared" si="3"/>
        <v>4.2896551724137932</v>
      </c>
    </row>
    <row r="77" spans="1:7" ht="15.75" thickBot="1" x14ac:dyDescent="0.25">
      <c r="A77" s="122">
        <v>11291</v>
      </c>
      <c r="B77" s="123">
        <v>129.1</v>
      </c>
      <c r="C77" s="123">
        <v>30</v>
      </c>
      <c r="D77" s="123">
        <v>17.7</v>
      </c>
      <c r="E77" s="124">
        <f t="shared" si="3"/>
        <v>4.3033333333333328</v>
      </c>
    </row>
    <row r="78" spans="1:7" ht="15.75" thickBot="1" x14ac:dyDescent="0.25">
      <c r="A78" s="122">
        <v>11339</v>
      </c>
      <c r="B78" s="123">
        <v>133.9</v>
      </c>
      <c r="C78" s="123">
        <v>31</v>
      </c>
      <c r="D78" s="123">
        <v>18.3</v>
      </c>
      <c r="E78" s="124">
        <f t="shared" si="3"/>
        <v>4.3193548387096774</v>
      </c>
    </row>
    <row r="79" spans="1:7" ht="15.75" thickBot="1" x14ac:dyDescent="0.25">
      <c r="A79" s="122">
        <v>11388</v>
      </c>
      <c r="B79" s="123">
        <v>138.80000000000001</v>
      </c>
      <c r="C79" s="123">
        <v>32</v>
      </c>
      <c r="D79" s="123">
        <v>18.899999999999999</v>
      </c>
      <c r="E79" s="124">
        <f t="shared" si="3"/>
        <v>4.3375000000000004</v>
      </c>
    </row>
    <row r="80" spans="1:7" ht="15.75" thickBot="1" x14ac:dyDescent="0.25">
      <c r="A80" s="122">
        <v>11436</v>
      </c>
      <c r="B80" s="123">
        <v>143.6</v>
      </c>
      <c r="C80" s="123">
        <v>33</v>
      </c>
      <c r="D80" s="123">
        <v>19.5</v>
      </c>
      <c r="E80" s="124">
        <f t="shared" si="3"/>
        <v>4.3515151515151516</v>
      </c>
    </row>
    <row r="81" spans="1:5" ht="15.75" thickBot="1" x14ac:dyDescent="0.25">
      <c r="A81" s="122">
        <v>11486</v>
      </c>
      <c r="B81" s="123">
        <v>148.6</v>
      </c>
      <c r="C81" s="123">
        <v>34</v>
      </c>
      <c r="D81" s="123">
        <v>20.100000000000001</v>
      </c>
      <c r="E81" s="124">
        <f t="shared" si="3"/>
        <v>4.3705882352941172</v>
      </c>
    </row>
    <row r="82" spans="1:5" ht="15.75" thickBot="1" x14ac:dyDescent="0.25">
      <c r="A82" s="122">
        <v>11535</v>
      </c>
      <c r="B82" s="123">
        <v>153.5</v>
      </c>
      <c r="C82" s="123">
        <v>35</v>
      </c>
      <c r="D82" s="123">
        <v>20.7</v>
      </c>
      <c r="E82" s="124">
        <f t="shared" si="3"/>
        <v>4.3857142857142861</v>
      </c>
    </row>
    <row r="83" spans="1:5" ht="15.75" thickBot="1" x14ac:dyDescent="0.25">
      <c r="A83" s="122">
        <v>11585</v>
      </c>
      <c r="B83" s="123">
        <v>158.5</v>
      </c>
      <c r="C83" s="123">
        <v>36</v>
      </c>
      <c r="D83" s="123">
        <v>21.2</v>
      </c>
      <c r="E83" s="124">
        <f t="shared" si="3"/>
        <v>4.4027777777777777</v>
      </c>
    </row>
    <row r="84" spans="1:5" ht="15.75" thickBot="1" x14ac:dyDescent="0.25">
      <c r="A84" s="122">
        <v>11635</v>
      </c>
      <c r="B84" s="123">
        <v>163.5</v>
      </c>
      <c r="C84" s="123">
        <v>37</v>
      </c>
      <c r="D84" s="123">
        <v>21.8</v>
      </c>
      <c r="E84" s="124">
        <f t="shared" si="3"/>
        <v>4.4189189189189193</v>
      </c>
    </row>
    <row r="85" spans="1:5" ht="15.75" thickBot="1" x14ac:dyDescent="0.25">
      <c r="A85" s="122">
        <v>11686</v>
      </c>
      <c r="B85" s="123">
        <v>168.6</v>
      </c>
      <c r="C85" s="123">
        <v>38</v>
      </c>
      <c r="D85" s="123">
        <v>22.4</v>
      </c>
      <c r="E85" s="124">
        <f t="shared" si="3"/>
        <v>4.4368421052631577</v>
      </c>
    </row>
    <row r="86" spans="1:5" ht="15.75" thickBot="1" x14ac:dyDescent="0.25">
      <c r="A86" s="122">
        <v>11736</v>
      </c>
      <c r="B86" s="123">
        <v>173.6</v>
      </c>
      <c r="C86" s="123">
        <v>39</v>
      </c>
      <c r="D86" s="123">
        <v>23</v>
      </c>
      <c r="E86" s="124">
        <f t="shared" si="3"/>
        <v>4.4512820512820515</v>
      </c>
    </row>
    <row r="87" spans="1:5" x14ac:dyDescent="0.2">
      <c r="A87" s="122">
        <v>11787</v>
      </c>
      <c r="B87" s="123">
        <v>178.7</v>
      </c>
      <c r="C87" s="123">
        <v>40</v>
      </c>
      <c r="D87" s="123">
        <v>23.6</v>
      </c>
      <c r="E87" s="124">
        <f t="shared" si="3"/>
        <v>4.4674999999999994</v>
      </c>
    </row>
  </sheetData>
  <phoneticPr fontId="10" type="noConversion"/>
  <pageMargins left="0.5" right="0.5" top="0.5" bottom="0.5006944444444444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N27"/>
  <sheetViews>
    <sheetView zoomScale="87" zoomScaleNormal="87" workbookViewId="0">
      <selection activeCell="A4" sqref="A4"/>
    </sheetView>
  </sheetViews>
  <sheetFormatPr defaultColWidth="9.6640625" defaultRowHeight="15" x14ac:dyDescent="0.2"/>
  <cols>
    <col min="1" max="2" width="9.6640625" style="1" customWidth="1"/>
    <col min="3" max="4" width="6.6640625" style="1" customWidth="1"/>
    <col min="5" max="6" width="9.6640625" style="1" customWidth="1"/>
    <col min="7" max="9" width="8.6640625" style="1" customWidth="1"/>
    <col min="10" max="10" width="7.6640625" style="1" customWidth="1"/>
    <col min="11" max="16384" width="9.6640625" style="1"/>
  </cols>
  <sheetData>
    <row r="1" spans="1:14" ht="18" x14ac:dyDescent="0.25">
      <c r="A1" s="16" t="s">
        <v>14</v>
      </c>
    </row>
    <row r="2" spans="1:14" ht="15.75" x14ac:dyDescent="0.25">
      <c r="A2" s="17" t="s">
        <v>15</v>
      </c>
      <c r="B2" s="18">
        <v>2008</v>
      </c>
    </row>
    <row r="3" spans="1:14" x14ac:dyDescent="0.2">
      <c r="A3" s="19"/>
      <c r="B3" s="19" t="s">
        <v>17</v>
      </c>
      <c r="C3" s="19" t="s">
        <v>18</v>
      </c>
      <c r="D3" s="19" t="s">
        <v>20</v>
      </c>
      <c r="E3" s="20" t="s">
        <v>21</v>
      </c>
      <c r="F3" s="20"/>
      <c r="G3" s="20"/>
      <c r="H3" s="20"/>
      <c r="I3" s="20"/>
      <c r="J3" s="19" t="s">
        <v>22</v>
      </c>
      <c r="K3" s="1" t="s">
        <v>23</v>
      </c>
      <c r="M3" s="1" t="s">
        <v>24</v>
      </c>
    </row>
    <row r="4" spans="1:14" x14ac:dyDescent="0.2">
      <c r="A4" s="21"/>
      <c r="B4" s="19"/>
      <c r="C4" s="19"/>
      <c r="D4" s="19"/>
      <c r="E4" s="22"/>
      <c r="F4" s="22"/>
      <c r="G4" s="22"/>
      <c r="H4" s="22"/>
      <c r="I4" s="22"/>
      <c r="J4" s="22">
        <f>SUM($E$3:I4)</f>
        <v>0</v>
      </c>
      <c r="L4" s="6">
        <f t="shared" ref="L4:L12" si="0">K4*(SUM(D4:I4))</f>
        <v>0</v>
      </c>
      <c r="M4" s="6"/>
      <c r="N4" s="6">
        <f t="shared" ref="N4:N12" si="1">M4*(SUM(E4:I4))</f>
        <v>0</v>
      </c>
    </row>
    <row r="5" spans="1:14" x14ac:dyDescent="0.2">
      <c r="A5" s="21"/>
      <c r="B5" s="19"/>
      <c r="C5" s="19"/>
      <c r="D5" s="19"/>
      <c r="E5" s="22"/>
      <c r="F5" s="22"/>
      <c r="G5" s="22"/>
      <c r="H5" s="22"/>
      <c r="I5" s="22"/>
      <c r="J5" s="22">
        <f>SUM($E$3:I5)</f>
        <v>0</v>
      </c>
      <c r="L5" s="6">
        <f t="shared" si="0"/>
        <v>0</v>
      </c>
      <c r="M5" s="6"/>
      <c r="N5" s="6">
        <f t="shared" si="1"/>
        <v>0</v>
      </c>
    </row>
    <row r="6" spans="1:14" x14ac:dyDescent="0.2">
      <c r="A6" s="21"/>
      <c r="B6" s="19"/>
      <c r="C6" s="19"/>
      <c r="D6" s="19"/>
      <c r="E6" s="22"/>
      <c r="F6" s="22"/>
      <c r="G6" s="22"/>
      <c r="H6" s="22"/>
      <c r="I6" s="22"/>
      <c r="J6" s="22">
        <f>SUM($E$3:I6)</f>
        <v>0</v>
      </c>
      <c r="L6" s="6">
        <f t="shared" si="0"/>
        <v>0</v>
      </c>
      <c r="M6" s="6"/>
      <c r="N6" s="6">
        <f t="shared" si="1"/>
        <v>0</v>
      </c>
    </row>
    <row r="7" spans="1:14" x14ac:dyDescent="0.2">
      <c r="A7" s="21"/>
      <c r="B7" s="19"/>
      <c r="C7" s="19"/>
      <c r="D7" s="19"/>
      <c r="E7" s="22"/>
      <c r="F7" s="22"/>
      <c r="G7" s="22"/>
      <c r="H7" s="22"/>
      <c r="I7" s="22"/>
      <c r="J7" s="22">
        <f>SUM($E$3:I7)</f>
        <v>0</v>
      </c>
      <c r="L7" s="6">
        <f t="shared" si="0"/>
        <v>0</v>
      </c>
      <c r="M7" s="6"/>
      <c r="N7" s="6">
        <f t="shared" si="1"/>
        <v>0</v>
      </c>
    </row>
    <row r="8" spans="1:14" x14ac:dyDescent="0.2">
      <c r="A8" s="21"/>
      <c r="B8" s="19"/>
      <c r="C8" s="19"/>
      <c r="D8" s="19"/>
      <c r="E8" s="22"/>
      <c r="F8" s="22"/>
      <c r="G8" s="22"/>
      <c r="H8" s="22"/>
      <c r="I8" s="22"/>
      <c r="J8" s="22">
        <f>SUM($E$3:I8)</f>
        <v>0</v>
      </c>
      <c r="L8" s="6">
        <f t="shared" si="0"/>
        <v>0</v>
      </c>
      <c r="M8" s="6"/>
      <c r="N8" s="6">
        <f t="shared" si="1"/>
        <v>0</v>
      </c>
    </row>
    <row r="9" spans="1:14" x14ac:dyDescent="0.2">
      <c r="A9" s="21"/>
      <c r="B9" s="19"/>
      <c r="C9" s="19"/>
      <c r="D9" s="19"/>
      <c r="E9" s="22"/>
      <c r="F9" s="22"/>
      <c r="G9" s="22"/>
      <c r="H9" s="22"/>
      <c r="I9" s="22"/>
      <c r="J9" s="22">
        <f>SUM($E$3:I9)</f>
        <v>0</v>
      </c>
      <c r="L9" s="6">
        <f t="shared" si="0"/>
        <v>0</v>
      </c>
      <c r="M9" s="6"/>
      <c r="N9" s="6">
        <f t="shared" si="1"/>
        <v>0</v>
      </c>
    </row>
    <row r="10" spans="1:14" x14ac:dyDescent="0.2">
      <c r="A10" s="21"/>
      <c r="B10" s="19"/>
      <c r="C10" s="19"/>
      <c r="D10" s="19"/>
      <c r="E10" s="22"/>
      <c r="F10" s="22"/>
      <c r="G10" s="22"/>
      <c r="H10" s="22"/>
      <c r="I10" s="22"/>
      <c r="J10" s="22">
        <f>SUM($E$3:I10)</f>
        <v>0</v>
      </c>
      <c r="L10" s="6">
        <f t="shared" si="0"/>
        <v>0</v>
      </c>
      <c r="M10" s="6"/>
      <c r="N10" s="6">
        <f t="shared" si="1"/>
        <v>0</v>
      </c>
    </row>
    <row r="11" spans="1:14" x14ac:dyDescent="0.2">
      <c r="A11" s="21"/>
      <c r="B11" s="19"/>
      <c r="C11" s="19"/>
      <c r="D11" s="19"/>
      <c r="E11" s="22"/>
      <c r="F11" s="22"/>
      <c r="G11" s="22"/>
      <c r="H11" s="22"/>
      <c r="I11" s="22"/>
      <c r="J11" s="22">
        <f>SUM($E$3:I11)</f>
        <v>0</v>
      </c>
      <c r="L11" s="6">
        <f t="shared" si="0"/>
        <v>0</v>
      </c>
      <c r="M11" s="6"/>
      <c r="N11" s="6">
        <f t="shared" si="1"/>
        <v>0</v>
      </c>
    </row>
    <row r="12" spans="1:14" x14ac:dyDescent="0.2">
      <c r="A12" s="21"/>
      <c r="B12" s="19"/>
      <c r="C12" s="19"/>
      <c r="D12" s="19"/>
      <c r="E12" s="22"/>
      <c r="F12" s="22"/>
      <c r="G12" s="22"/>
      <c r="H12" s="22"/>
      <c r="I12" s="22"/>
      <c r="J12" s="22">
        <f>SUM($E$3:I12)</f>
        <v>0</v>
      </c>
      <c r="L12" s="6">
        <f t="shared" si="0"/>
        <v>0</v>
      </c>
      <c r="M12" s="6"/>
      <c r="N12" s="6">
        <f t="shared" si="1"/>
        <v>0</v>
      </c>
    </row>
    <row r="13" spans="1:14" ht="15.75" x14ac:dyDescent="0.25">
      <c r="A13" s="19"/>
      <c r="B13" s="23">
        <f t="shared" ref="B13:I13" si="2">SUM(B4:B12)</f>
        <v>0</v>
      </c>
      <c r="C13" s="23">
        <f t="shared" si="2"/>
        <v>0</v>
      </c>
      <c r="D13" s="23">
        <f t="shared" si="2"/>
        <v>0</v>
      </c>
      <c r="E13" s="24">
        <f t="shared" si="2"/>
        <v>0</v>
      </c>
      <c r="F13" s="24">
        <f t="shared" si="2"/>
        <v>0</v>
      </c>
      <c r="G13" s="24">
        <f t="shared" si="2"/>
        <v>0</v>
      </c>
      <c r="H13" s="24">
        <f t="shared" si="2"/>
        <v>0</v>
      </c>
      <c r="I13" s="24">
        <f t="shared" si="2"/>
        <v>0</v>
      </c>
      <c r="J13" s="24">
        <f>SUM(E13:I13)</f>
        <v>0</v>
      </c>
      <c r="K13" s="18"/>
      <c r="L13" s="13"/>
      <c r="M13" s="13" t="e">
        <f>N13/J13</f>
        <v>#DIV/0!</v>
      </c>
      <c r="N13" s="13">
        <f>SUM(N4:N12)</f>
        <v>0</v>
      </c>
    </row>
    <row r="14" spans="1:14" x14ac:dyDescent="0.2">
      <c r="A14" s="19"/>
      <c r="B14" s="23">
        <v>0</v>
      </c>
      <c r="C14" s="25" t="s">
        <v>19</v>
      </c>
      <c r="D14" s="23"/>
      <c r="E14" s="24"/>
      <c r="F14" s="24"/>
      <c r="G14" s="24"/>
      <c r="H14" s="24"/>
      <c r="I14" s="24"/>
      <c r="J14" s="24"/>
      <c r="L14" s="6"/>
      <c r="M14" s="6"/>
      <c r="N14" s="6"/>
    </row>
    <row r="15" spans="1:14" x14ac:dyDescent="0.2">
      <c r="A15" s="19" t="s">
        <v>16</v>
      </c>
      <c r="B15" s="19"/>
      <c r="C15" s="6" t="e">
        <f>C13/D13*1000*0.58</f>
        <v>#DIV/0!</v>
      </c>
      <c r="D15" s="26" t="e">
        <f>D13/J13</f>
        <v>#DIV/0!</v>
      </c>
      <c r="E15" s="27" t="e">
        <f t="shared" ref="E15:J15" si="3">E13/$J13</f>
        <v>#DIV/0!</v>
      </c>
      <c r="F15" s="27" t="e">
        <f t="shared" si="3"/>
        <v>#DIV/0!</v>
      </c>
      <c r="G15" s="27" t="e">
        <f t="shared" si="3"/>
        <v>#DIV/0!</v>
      </c>
      <c r="H15" s="27" t="e">
        <f t="shared" si="3"/>
        <v>#DIV/0!</v>
      </c>
      <c r="I15" s="27" t="e">
        <f t="shared" si="3"/>
        <v>#DIV/0!</v>
      </c>
      <c r="J15" s="27" t="e">
        <f t="shared" si="3"/>
        <v>#DIV/0!</v>
      </c>
      <c r="L15" s="6"/>
      <c r="M15" s="6"/>
      <c r="N15" s="6"/>
    </row>
    <row r="16" spans="1:14" ht="15.75" x14ac:dyDescent="0.25">
      <c r="A16" s="18"/>
      <c r="B16" s="28" t="e">
        <f>B13/D13</f>
        <v>#DIV/0!</v>
      </c>
      <c r="L16" s="6"/>
      <c r="M16" s="6"/>
      <c r="N16" s="6"/>
    </row>
    <row r="17" spans="1:14" x14ac:dyDescent="0.2">
      <c r="A17" s="1" t="s">
        <v>2</v>
      </c>
      <c r="L17" s="6"/>
      <c r="M17" s="6"/>
      <c r="N17" s="6"/>
    </row>
    <row r="18" spans="1:14" ht="15.75" x14ac:dyDescent="0.25">
      <c r="A18" s="1" t="s">
        <v>8</v>
      </c>
      <c r="B18" s="10"/>
      <c r="M18" s="13"/>
      <c r="N18" s="6"/>
    </row>
    <row r="19" spans="1:14" ht="15.75" x14ac:dyDescent="0.25">
      <c r="A19" s="18" t="s">
        <v>9</v>
      </c>
      <c r="B19" s="10"/>
      <c r="M19" s="6"/>
      <c r="N19" s="6"/>
    </row>
    <row r="20" spans="1:14" x14ac:dyDescent="0.2">
      <c r="A20" s="10"/>
      <c r="B20" s="15"/>
      <c r="M20" s="6"/>
      <c r="N20" s="6"/>
    </row>
    <row r="21" spans="1:14" x14ac:dyDescent="0.2">
      <c r="A21" s="10"/>
      <c r="B21" s="15"/>
      <c r="M21" s="6"/>
      <c r="N21" s="6"/>
    </row>
    <row r="22" spans="1:14" x14ac:dyDescent="0.2">
      <c r="A22" s="10"/>
      <c r="B22" s="15"/>
      <c r="M22" s="6"/>
      <c r="N22" s="6"/>
    </row>
    <row r="23" spans="1:14" ht="15.75" x14ac:dyDescent="0.25">
      <c r="A23" s="10"/>
      <c r="B23" s="15"/>
      <c r="K23" s="13"/>
      <c r="L23" s="13"/>
      <c r="M23" s="13"/>
      <c r="N23" s="13"/>
    </row>
    <row r="24" spans="1:14" x14ac:dyDescent="0.2">
      <c r="A24" s="10"/>
      <c r="B24" s="15"/>
    </row>
    <row r="25" spans="1:14" x14ac:dyDescent="0.2">
      <c r="A25" s="21"/>
      <c r="B25" s="15"/>
    </row>
    <row r="26" spans="1:14" x14ac:dyDescent="0.2">
      <c r="A26" s="21"/>
      <c r="B26" s="15"/>
    </row>
    <row r="27" spans="1:14" x14ac:dyDescent="0.2">
      <c r="A27" s="10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indexed="14"/>
  </sheetPr>
  <dimension ref="A1:IV61"/>
  <sheetViews>
    <sheetView zoomScale="87" zoomScaleNormal="87" workbookViewId="0">
      <selection activeCell="B4" sqref="B4"/>
    </sheetView>
  </sheetViews>
  <sheetFormatPr defaultColWidth="9.6640625" defaultRowHeight="15" x14ac:dyDescent="0.2"/>
  <cols>
    <col min="1" max="1" width="8.6640625" style="1" customWidth="1"/>
    <col min="2" max="2" width="7.77734375" style="1" customWidth="1"/>
    <col min="3" max="5" width="5.6640625" style="1" customWidth="1"/>
    <col min="6" max="6" width="8.6640625" style="1" customWidth="1"/>
    <col min="7" max="7" width="7.6640625" style="1" customWidth="1"/>
    <col min="8" max="11" width="9.6640625" style="1" customWidth="1"/>
    <col min="12" max="12" width="1.6640625" style="1" customWidth="1"/>
    <col min="13" max="13" width="4.6640625" style="1" customWidth="1"/>
    <col min="14" max="17" width="5.6640625" style="1" customWidth="1"/>
    <col min="18" max="28" width="4.6640625" style="1" customWidth="1"/>
    <col min="29" max="29" width="5.6640625" style="1" customWidth="1"/>
    <col min="30" max="37" width="4.6640625" style="1" customWidth="1"/>
    <col min="38" max="16384" width="9.6640625" style="1"/>
  </cols>
  <sheetData>
    <row r="1" spans="1:18" ht="18" x14ac:dyDescent="0.25">
      <c r="A1" s="16" t="s">
        <v>14</v>
      </c>
    </row>
    <row r="2" spans="1:18" ht="15.75" x14ac:dyDescent="0.25">
      <c r="A2" s="75" t="s">
        <v>85</v>
      </c>
      <c r="B2" s="18">
        <v>2012</v>
      </c>
      <c r="M2" s="105" t="s">
        <v>23</v>
      </c>
      <c r="N2" s="105"/>
    </row>
    <row r="3" spans="1:18" ht="25.5" x14ac:dyDescent="0.2">
      <c r="A3" s="19" t="s">
        <v>84</v>
      </c>
      <c r="B3" s="19" t="s">
        <v>17</v>
      </c>
      <c r="C3" s="90" t="s">
        <v>18</v>
      </c>
      <c r="D3" s="91" t="s">
        <v>19</v>
      </c>
      <c r="E3" s="19" t="s">
        <v>20</v>
      </c>
      <c r="F3" s="20" t="s">
        <v>26</v>
      </c>
      <c r="G3" s="20" t="s">
        <v>25</v>
      </c>
      <c r="H3" s="20" t="s">
        <v>27</v>
      </c>
      <c r="I3" s="20" t="s">
        <v>28</v>
      </c>
      <c r="J3" s="20" t="s">
        <v>29</v>
      </c>
      <c r="K3" s="19" t="s">
        <v>22</v>
      </c>
      <c r="L3" s="19"/>
      <c r="M3" s="105" t="s">
        <v>30</v>
      </c>
      <c r="N3" s="105"/>
      <c r="O3" s="15" t="s">
        <v>32</v>
      </c>
      <c r="P3" s="1" t="s">
        <v>33</v>
      </c>
      <c r="Q3" s="105" t="s">
        <v>31</v>
      </c>
      <c r="R3" s="105"/>
    </row>
    <row r="4" spans="1:18" x14ac:dyDescent="0.2">
      <c r="A4" s="21"/>
      <c r="B4" s="19"/>
      <c r="C4" s="92"/>
      <c r="D4" s="93" t="str">
        <f>IF(C4&lt;&gt;"",(C4*1000)/SUM(E$4:$F4)*0.58,"")</f>
        <v/>
      </c>
      <c r="E4" s="19"/>
      <c r="F4" s="22"/>
      <c r="G4" s="29"/>
      <c r="H4" s="22"/>
      <c r="I4" s="22"/>
      <c r="J4" s="22"/>
      <c r="K4" s="22">
        <f>SUM($F$4:J4)</f>
        <v>0</v>
      </c>
      <c r="L4" s="22"/>
      <c r="M4" s="105"/>
      <c r="N4" s="111">
        <f t="shared" ref="N4:N18" si="0">M4*(SUM(F4:J4))</f>
        <v>0</v>
      </c>
      <c r="O4" s="6"/>
      <c r="P4" s="6">
        <f t="shared" ref="P4:P18" si="1">O4*(SUM(F4:J4))</f>
        <v>0</v>
      </c>
      <c r="Q4" s="113"/>
      <c r="R4" s="111">
        <f t="shared" ref="R4:R18" si="2">Q4*(SUM(F4:J4))</f>
        <v>0</v>
      </c>
    </row>
    <row r="5" spans="1:18" x14ac:dyDescent="0.2">
      <c r="A5" s="21"/>
      <c r="B5" s="19"/>
      <c r="C5" s="92"/>
      <c r="D5" s="93" t="str">
        <f>IF(C5&lt;&gt;"",(C5*1000)/SUM(E$4:$F5)*0.58,"")</f>
        <v/>
      </c>
      <c r="E5" s="19"/>
      <c r="F5" s="22"/>
      <c r="G5" s="29"/>
      <c r="H5" s="22"/>
      <c r="I5" s="22"/>
      <c r="J5" s="22"/>
      <c r="K5" s="22">
        <f>SUM($F$4:J5)</f>
        <v>0</v>
      </c>
      <c r="L5" s="22"/>
      <c r="M5" s="105"/>
      <c r="N5" s="111">
        <f t="shared" si="0"/>
        <v>0</v>
      </c>
      <c r="O5" s="6"/>
      <c r="P5" s="6">
        <f t="shared" si="1"/>
        <v>0</v>
      </c>
      <c r="Q5" s="113"/>
      <c r="R5" s="111">
        <f t="shared" si="2"/>
        <v>0</v>
      </c>
    </row>
    <row r="6" spans="1:18" x14ac:dyDescent="0.2">
      <c r="A6" s="21"/>
      <c r="B6" s="19"/>
      <c r="C6" s="92"/>
      <c r="D6" s="93" t="str">
        <f>IF(C6&lt;&gt;"",(C6*1000)/SUM(E$4:$F6)*0.58,"")</f>
        <v/>
      </c>
      <c r="E6" s="19"/>
      <c r="F6" s="22"/>
      <c r="G6" s="29"/>
      <c r="H6" s="22"/>
      <c r="I6" s="22"/>
      <c r="J6" s="22"/>
      <c r="K6" s="22">
        <f>SUM($F$4:J6)</f>
        <v>0</v>
      </c>
      <c r="L6" s="22"/>
      <c r="M6" s="105"/>
      <c r="N6" s="111">
        <f t="shared" si="0"/>
        <v>0</v>
      </c>
      <c r="O6" s="6"/>
      <c r="P6" s="6">
        <f t="shared" si="1"/>
        <v>0</v>
      </c>
      <c r="Q6" s="113"/>
      <c r="R6" s="111">
        <f t="shared" si="2"/>
        <v>0</v>
      </c>
    </row>
    <row r="7" spans="1:18" x14ac:dyDescent="0.2">
      <c r="A7" s="21"/>
      <c r="B7" s="19"/>
      <c r="C7" s="92"/>
      <c r="D7" s="93" t="str">
        <f>IF(C7&lt;&gt;"",(C7*1000)/SUM(E$4:$F7)*0.58,"")</f>
        <v/>
      </c>
      <c r="E7" s="19"/>
      <c r="F7" s="22"/>
      <c r="G7" s="29"/>
      <c r="H7" s="22"/>
      <c r="I7" s="22"/>
      <c r="J7" s="22"/>
      <c r="K7" s="22">
        <f>SUM($F$4:J7)</f>
        <v>0</v>
      </c>
      <c r="L7" s="22"/>
      <c r="M7" s="105"/>
      <c r="N7" s="111">
        <f t="shared" si="0"/>
        <v>0</v>
      </c>
      <c r="O7" s="6"/>
      <c r="P7" s="6">
        <f t="shared" si="1"/>
        <v>0</v>
      </c>
      <c r="Q7" s="113"/>
      <c r="R7" s="111">
        <f t="shared" si="2"/>
        <v>0</v>
      </c>
    </row>
    <row r="8" spans="1:18" x14ac:dyDescent="0.2">
      <c r="A8" s="21"/>
      <c r="B8" s="19"/>
      <c r="C8" s="92"/>
      <c r="D8" s="93" t="str">
        <f>IF(C8&lt;&gt;"",(C8*1000)/SUM(E$4:$F8)*0.58,"")</f>
        <v/>
      </c>
      <c r="E8" s="19"/>
      <c r="F8" s="22"/>
      <c r="G8" s="29"/>
      <c r="H8" s="22"/>
      <c r="I8" s="22"/>
      <c r="J8" s="22"/>
      <c r="K8" s="22">
        <f>SUM($F$4:J8)</f>
        <v>0</v>
      </c>
      <c r="L8" s="22"/>
      <c r="M8" s="105"/>
      <c r="N8" s="111">
        <f t="shared" si="0"/>
        <v>0</v>
      </c>
      <c r="O8" s="6"/>
      <c r="P8" s="6">
        <f t="shared" si="1"/>
        <v>0</v>
      </c>
      <c r="Q8" s="113"/>
      <c r="R8" s="111">
        <f t="shared" si="2"/>
        <v>0</v>
      </c>
    </row>
    <row r="9" spans="1:18" x14ac:dyDescent="0.2">
      <c r="A9" s="21"/>
      <c r="B9" s="19"/>
      <c r="C9" s="92"/>
      <c r="D9" s="93" t="str">
        <f>IF(C9&lt;&gt;"",(C9*1000)/SUM(E$4:$F9)*0.58,"")</f>
        <v/>
      </c>
      <c r="E9" s="19"/>
      <c r="F9" s="22"/>
      <c r="G9" s="29"/>
      <c r="H9" s="22"/>
      <c r="I9" s="22"/>
      <c r="J9" s="22"/>
      <c r="K9" s="22">
        <f>SUM($F$4:J9)</f>
        <v>0</v>
      </c>
      <c r="L9" s="22"/>
      <c r="M9" s="105"/>
      <c r="N9" s="111">
        <f t="shared" si="0"/>
        <v>0</v>
      </c>
      <c r="O9" s="6"/>
      <c r="P9" s="6">
        <f t="shared" si="1"/>
        <v>0</v>
      </c>
      <c r="Q9" s="113"/>
      <c r="R9" s="111">
        <f t="shared" si="2"/>
        <v>0</v>
      </c>
    </row>
    <row r="10" spans="1:18" x14ac:dyDescent="0.2">
      <c r="A10" s="21"/>
      <c r="B10" s="19"/>
      <c r="C10" s="92"/>
      <c r="D10" s="93" t="str">
        <f>IF(C10&lt;&gt;"",(C10*1000)/SUM(E$4:$F10)*0.58,"")</f>
        <v/>
      </c>
      <c r="E10" s="19"/>
      <c r="G10" s="29"/>
      <c r="H10" s="22"/>
      <c r="I10" s="22"/>
      <c r="J10" s="22"/>
      <c r="K10" s="22">
        <f>SUM($F$4:J10)</f>
        <v>0</v>
      </c>
      <c r="L10" s="22"/>
      <c r="M10" s="105"/>
      <c r="N10" s="111">
        <f t="shared" si="0"/>
        <v>0</v>
      </c>
      <c r="O10" s="6"/>
      <c r="P10" s="6">
        <f t="shared" si="1"/>
        <v>0</v>
      </c>
      <c r="Q10" s="113"/>
      <c r="R10" s="111">
        <f t="shared" si="2"/>
        <v>0</v>
      </c>
    </row>
    <row r="11" spans="1:18" x14ac:dyDescent="0.2">
      <c r="A11" s="21"/>
      <c r="B11" s="19"/>
      <c r="C11" s="92"/>
      <c r="D11" s="93" t="str">
        <f>IF(C11&lt;&gt;"",(C11*1000)/SUM(E$4:$F11)*0.58,"")</f>
        <v/>
      </c>
      <c r="E11" s="19"/>
      <c r="G11" s="29"/>
      <c r="H11" s="22"/>
      <c r="I11" s="22"/>
      <c r="J11" s="22"/>
      <c r="K11" s="22">
        <f>SUM($F$4:J11)</f>
        <v>0</v>
      </c>
      <c r="L11" s="22"/>
      <c r="M11" s="105"/>
      <c r="N11" s="111">
        <f t="shared" si="0"/>
        <v>0</v>
      </c>
      <c r="O11" s="6"/>
      <c r="P11" s="6">
        <f t="shared" si="1"/>
        <v>0</v>
      </c>
      <c r="Q11" s="113"/>
      <c r="R11" s="111">
        <f t="shared" si="2"/>
        <v>0</v>
      </c>
    </row>
    <row r="12" spans="1:18" x14ac:dyDescent="0.2">
      <c r="A12" s="21"/>
      <c r="B12" s="19"/>
      <c r="C12" s="92"/>
      <c r="D12" s="93" t="str">
        <f>IF(C12&lt;&gt;"",(C12*1000)/SUM(E$4:$F12)*0.58,"")</f>
        <v/>
      </c>
      <c r="E12" s="19"/>
      <c r="G12" s="29"/>
      <c r="H12" s="22"/>
      <c r="I12" s="22"/>
      <c r="J12" s="22"/>
      <c r="K12" s="22">
        <f>SUM($F$4:J12)</f>
        <v>0</v>
      </c>
      <c r="L12" s="22"/>
      <c r="M12" s="105"/>
      <c r="N12" s="111">
        <f t="shared" si="0"/>
        <v>0</v>
      </c>
      <c r="O12" s="6"/>
      <c r="P12" s="6">
        <f t="shared" si="1"/>
        <v>0</v>
      </c>
      <c r="Q12" s="113"/>
      <c r="R12" s="111">
        <f t="shared" si="2"/>
        <v>0</v>
      </c>
    </row>
    <row r="13" spans="1:18" x14ac:dyDescent="0.2">
      <c r="A13" s="21"/>
      <c r="B13" s="19"/>
      <c r="C13" s="92"/>
      <c r="D13" s="93" t="str">
        <f>IF(C13&lt;&gt;"",(C13*1000)/SUM(E$4:$F13)*0.58,"")</f>
        <v/>
      </c>
      <c r="E13" s="19"/>
      <c r="G13" s="29"/>
      <c r="H13" s="22"/>
      <c r="I13" s="22"/>
      <c r="J13" s="22"/>
      <c r="K13" s="22">
        <f>SUM($F$4:J13)</f>
        <v>0</v>
      </c>
      <c r="L13" s="22"/>
      <c r="M13" s="105"/>
      <c r="N13" s="111">
        <f t="shared" si="0"/>
        <v>0</v>
      </c>
      <c r="O13" s="6"/>
      <c r="P13" s="6">
        <f t="shared" si="1"/>
        <v>0</v>
      </c>
      <c r="Q13" s="113"/>
      <c r="R13" s="111">
        <f t="shared" si="2"/>
        <v>0</v>
      </c>
    </row>
    <row r="14" spans="1:18" x14ac:dyDescent="0.2">
      <c r="A14" s="21"/>
      <c r="B14" s="19"/>
      <c r="C14" s="92"/>
      <c r="D14" s="93" t="str">
        <f>IF(C14&lt;&gt;"",(C14*1000)/SUM(E$4:$F14)*0.58,"")</f>
        <v/>
      </c>
      <c r="E14" s="19"/>
      <c r="F14" s="22"/>
      <c r="G14" s="29"/>
      <c r="H14" s="22"/>
      <c r="I14" s="22"/>
      <c r="J14" s="22"/>
      <c r="K14" s="22">
        <f>SUM($F$4:J14)</f>
        <v>0</v>
      </c>
      <c r="L14" s="22"/>
      <c r="M14" s="105"/>
      <c r="N14" s="111">
        <f t="shared" si="0"/>
        <v>0</v>
      </c>
      <c r="O14" s="6"/>
      <c r="P14" s="6">
        <f t="shared" si="1"/>
        <v>0</v>
      </c>
      <c r="Q14" s="113"/>
      <c r="R14" s="111">
        <f t="shared" si="2"/>
        <v>0</v>
      </c>
    </row>
    <row r="15" spans="1:18" x14ac:dyDescent="0.2">
      <c r="A15" s="21"/>
      <c r="B15" s="19"/>
      <c r="C15" s="92"/>
      <c r="D15" s="93" t="str">
        <f>IF(C15&lt;&gt;"",(C15*1000)/SUM(E$4:$F15)*0.58,"")</f>
        <v/>
      </c>
      <c r="E15" s="19"/>
      <c r="F15" s="22"/>
      <c r="G15" s="29"/>
      <c r="H15" s="22"/>
      <c r="I15" s="22"/>
      <c r="J15" s="22"/>
      <c r="K15" s="22">
        <f>SUM($F$4:J15)</f>
        <v>0</v>
      </c>
      <c r="L15" s="22"/>
      <c r="M15" s="105"/>
      <c r="N15" s="111">
        <f t="shared" si="0"/>
        <v>0</v>
      </c>
      <c r="O15" s="6"/>
      <c r="P15" s="6">
        <f t="shared" si="1"/>
        <v>0</v>
      </c>
      <c r="Q15" s="113"/>
      <c r="R15" s="111">
        <f t="shared" si="2"/>
        <v>0</v>
      </c>
    </row>
    <row r="16" spans="1:18" x14ac:dyDescent="0.2">
      <c r="A16" s="21"/>
      <c r="B16" s="19"/>
      <c r="C16" s="92"/>
      <c r="D16" s="93" t="str">
        <f>IF(C16&lt;&gt;"",(C16*1000)/SUM(E$4:$F16)*0.58,"")</f>
        <v/>
      </c>
      <c r="E16" s="19"/>
      <c r="F16" s="22"/>
      <c r="G16" s="29"/>
      <c r="H16" s="22"/>
      <c r="I16" s="22"/>
      <c r="J16" s="22"/>
      <c r="K16" s="22">
        <f>SUM($F$4:J16)</f>
        <v>0</v>
      </c>
      <c r="L16" s="22"/>
      <c r="M16" s="105"/>
      <c r="N16" s="111">
        <f t="shared" si="0"/>
        <v>0</v>
      </c>
      <c r="O16" s="6"/>
      <c r="P16" s="6">
        <f t="shared" si="1"/>
        <v>0</v>
      </c>
      <c r="Q16" s="113"/>
      <c r="R16" s="111">
        <f t="shared" si="2"/>
        <v>0</v>
      </c>
    </row>
    <row r="17" spans="1:256" x14ac:dyDescent="0.2">
      <c r="A17" s="21"/>
      <c r="B17" s="19"/>
      <c r="C17" s="92"/>
      <c r="D17" s="93" t="str">
        <f>IF(C17&lt;&gt;"",(C17*1000)/SUM(E$4:$F17)*0.58,"")</f>
        <v/>
      </c>
      <c r="E17" s="19"/>
      <c r="F17" s="22"/>
      <c r="G17" s="29"/>
      <c r="H17" s="22"/>
      <c r="I17" s="22"/>
      <c r="J17" s="22"/>
      <c r="K17" s="22">
        <f>SUM($F$4:J17)</f>
        <v>0</v>
      </c>
      <c r="L17" s="22"/>
      <c r="M17" s="105"/>
      <c r="N17" s="111">
        <f t="shared" si="0"/>
        <v>0</v>
      </c>
      <c r="O17" s="6"/>
      <c r="P17" s="6">
        <f t="shared" si="1"/>
        <v>0</v>
      </c>
      <c r="Q17" s="113"/>
      <c r="R17" s="111">
        <f t="shared" si="2"/>
        <v>0</v>
      </c>
    </row>
    <row r="18" spans="1:256" x14ac:dyDescent="0.2">
      <c r="A18" s="21"/>
      <c r="B18" s="19"/>
      <c r="C18" s="109"/>
      <c r="D18" s="101" t="str">
        <f>IF(C18&lt;&gt;"",(C18*1000)/SUM(E$4:$F18)*0.58,"")</f>
        <v/>
      </c>
      <c r="E18" s="19"/>
      <c r="F18" s="22"/>
      <c r="G18" s="29"/>
      <c r="H18" s="22"/>
      <c r="I18" s="22"/>
      <c r="J18" s="22"/>
      <c r="K18" s="22">
        <f>SUM($F$4:J18)</f>
        <v>0</v>
      </c>
      <c r="L18" s="22"/>
      <c r="M18" s="105"/>
      <c r="N18" s="111">
        <f t="shared" si="0"/>
        <v>0</v>
      </c>
      <c r="O18" s="6"/>
      <c r="P18" s="6">
        <f t="shared" si="1"/>
        <v>0</v>
      </c>
      <c r="Q18" s="113"/>
      <c r="R18" s="111">
        <f t="shared" si="2"/>
        <v>0</v>
      </c>
    </row>
    <row r="19" spans="1:256" ht="15.75" x14ac:dyDescent="0.25">
      <c r="A19" s="31" t="e">
        <f>B19/E19</f>
        <v>#DIV/0!</v>
      </c>
      <c r="B19" s="23">
        <f t="shared" ref="B19:J19" si="3">SUM(B4:B18)</f>
        <v>0</v>
      </c>
      <c r="C19" s="23">
        <f t="shared" si="3"/>
        <v>0</v>
      </c>
      <c r="D19" s="23">
        <f t="shared" si="3"/>
        <v>0</v>
      </c>
      <c r="E19" s="23">
        <f t="shared" si="3"/>
        <v>0</v>
      </c>
      <c r="F19" s="24">
        <f t="shared" si="3"/>
        <v>0</v>
      </c>
      <c r="G19" s="32">
        <f t="shared" si="3"/>
        <v>0</v>
      </c>
      <c r="H19" s="24">
        <f t="shared" si="3"/>
        <v>0</v>
      </c>
      <c r="I19" s="24">
        <f t="shared" si="3"/>
        <v>0</v>
      </c>
      <c r="J19" s="24">
        <f t="shared" si="3"/>
        <v>0</v>
      </c>
      <c r="K19" s="24">
        <f>SUM(F19:J19)</f>
        <v>0</v>
      </c>
      <c r="L19" s="24"/>
      <c r="M19" s="12" t="e">
        <f>N19/K19</f>
        <v>#DIV/0!</v>
      </c>
      <c r="N19" s="13">
        <f>SUM(N4:N18)</f>
        <v>0</v>
      </c>
      <c r="O19" s="12" t="e">
        <f>P19/$K19</f>
        <v>#DIV/0!</v>
      </c>
      <c r="P19" s="13">
        <f>SUM(P4:P18)</f>
        <v>0</v>
      </c>
      <c r="Q19" s="33" t="e">
        <f>R19/$K19</f>
        <v>#DIV/0!</v>
      </c>
      <c r="R19" s="13">
        <f>SUM(R4:R18)</f>
        <v>0</v>
      </c>
    </row>
    <row r="20" spans="1:256" x14ac:dyDescent="0.2">
      <c r="A20" s="31"/>
      <c r="B20" s="19"/>
      <c r="C20" s="19"/>
      <c r="D20" s="19"/>
      <c r="E20" s="26" t="e">
        <f>E19/K19</f>
        <v>#DIV/0!</v>
      </c>
      <c r="F20" s="27" t="e">
        <f t="shared" ref="F20:K20" si="4">F19/$K19</f>
        <v>#DIV/0!</v>
      </c>
      <c r="G20" s="27" t="e">
        <f t="shared" si="4"/>
        <v>#DIV/0!</v>
      </c>
      <c r="H20" s="27" t="e">
        <f t="shared" si="4"/>
        <v>#DIV/0!</v>
      </c>
      <c r="I20" s="27" t="e">
        <f t="shared" si="4"/>
        <v>#DIV/0!</v>
      </c>
      <c r="J20" s="27" t="e">
        <f t="shared" si="4"/>
        <v>#DIV/0!</v>
      </c>
      <c r="K20" s="27" t="e">
        <f t="shared" si="4"/>
        <v>#DIV/0!</v>
      </c>
      <c r="L20" s="27"/>
    </row>
    <row r="21" spans="1:256" ht="15.75" x14ac:dyDescent="0.25">
      <c r="A21" s="18"/>
      <c r="B21" s="2"/>
      <c r="C21" s="1" t="s">
        <v>19</v>
      </c>
    </row>
    <row r="22" spans="1:256" x14ac:dyDescent="0.2">
      <c r="A22" s="1" t="s">
        <v>2</v>
      </c>
      <c r="B22" s="2"/>
      <c r="C22" s="6"/>
      <c r="D22" s="6">
        <f>SUM(D4:D18)</f>
        <v>0</v>
      </c>
      <c r="E22" s="34"/>
      <c r="F22" s="34"/>
      <c r="G22" s="34"/>
    </row>
    <row r="23" spans="1:256" x14ac:dyDescent="0.2">
      <c r="A23" s="1" t="s">
        <v>8</v>
      </c>
      <c r="B23" s="84"/>
      <c r="C23" s="34"/>
      <c r="D23" s="34"/>
      <c r="E23" s="34"/>
      <c r="F23" s="34"/>
      <c r="G23" s="34"/>
    </row>
    <row r="24" spans="1:256" ht="15.75" x14ac:dyDescent="0.25">
      <c r="A24" s="18" t="s">
        <v>9</v>
      </c>
      <c r="B24" s="35"/>
      <c r="C24" s="34"/>
      <c r="D24" s="34"/>
      <c r="E24" s="34"/>
      <c r="F24" s="34"/>
      <c r="G24" s="34"/>
    </row>
    <row r="25" spans="1:256" x14ac:dyDescent="0.2">
      <c r="A25" s="17"/>
      <c r="B25" s="87"/>
      <c r="C25" s="34"/>
      <c r="D25" s="34"/>
      <c r="E25" s="34"/>
      <c r="F25" s="34"/>
      <c r="G25" s="34"/>
    </row>
    <row r="26" spans="1:256" x14ac:dyDescent="0.2">
      <c r="A26" s="17"/>
      <c r="B26" s="87"/>
      <c r="C26" s="34"/>
      <c r="D26" s="34"/>
      <c r="E26" s="34"/>
      <c r="F26" s="34"/>
      <c r="G26" s="34"/>
    </row>
    <row r="27" spans="1:256" x14ac:dyDescent="0.2">
      <c r="A27" s="17"/>
      <c r="B27" s="87"/>
      <c r="C27" s="34"/>
      <c r="D27" s="34"/>
      <c r="E27" s="34"/>
      <c r="F27" s="34"/>
      <c r="G27" s="34"/>
    </row>
    <row r="28" spans="1:256" x14ac:dyDescent="0.2">
      <c r="A28" s="17"/>
      <c r="B28" s="87"/>
      <c r="C28" s="34"/>
      <c r="D28" s="34"/>
      <c r="E28" s="34"/>
      <c r="F28" s="34"/>
      <c r="G28" s="34"/>
    </row>
    <row r="29" spans="1:256" x14ac:dyDescent="0.2">
      <c r="A29" s="17"/>
      <c r="B29" s="87"/>
      <c r="C29" s="34"/>
      <c r="D29" s="34"/>
      <c r="E29" s="34"/>
      <c r="F29" s="34"/>
      <c r="G29" s="34"/>
    </row>
    <row r="30" spans="1:256" x14ac:dyDescent="0.2">
      <c r="A30" s="17"/>
      <c r="B30" s="36"/>
      <c r="C30" s="34"/>
      <c r="D30" s="34"/>
      <c r="E30" s="34"/>
      <c r="F30" s="34"/>
      <c r="G30" s="34"/>
      <c r="M30" s="37"/>
      <c r="N30" s="37"/>
      <c r="O30" s="37"/>
      <c r="P30" s="37"/>
      <c r="Q30" s="37"/>
      <c r="R30" s="25"/>
      <c r="S30" s="25"/>
      <c r="T30" s="25"/>
      <c r="U30" s="25"/>
      <c r="V30" s="25"/>
      <c r="W30" s="37"/>
      <c r="X30" s="37"/>
      <c r="Y30" s="34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256" x14ac:dyDescent="0.2">
      <c r="A31" s="21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x14ac:dyDescent="0.2">
      <c r="A32" s="21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38"/>
      <c r="O32" s="19"/>
      <c r="P32" s="19"/>
      <c r="Q32" s="19"/>
      <c r="R32" s="19"/>
      <c r="S32" s="38"/>
      <c r="T32" s="19"/>
      <c r="U32" s="19"/>
      <c r="V32" s="19"/>
      <c r="W32" s="19"/>
      <c r="X32" s="38"/>
      <c r="Y32" s="19"/>
      <c r="Z32" s="19"/>
      <c r="AA32" s="19"/>
      <c r="AB32" s="19"/>
      <c r="AC32" s="38"/>
      <c r="AD32" s="19"/>
      <c r="AE32" s="19"/>
      <c r="AF32" s="19"/>
      <c r="AG32" s="19"/>
      <c r="AH32" s="38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x14ac:dyDescent="0.2">
      <c r="A33" s="2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38"/>
      <c r="O33" s="19"/>
      <c r="P33" s="19"/>
      <c r="Q33" s="19"/>
      <c r="R33" s="19"/>
      <c r="S33" s="38"/>
      <c r="T33" s="19"/>
      <c r="U33" s="19"/>
      <c r="V33" s="19"/>
      <c r="W33" s="19"/>
      <c r="X33" s="38"/>
      <c r="Y33" s="19"/>
      <c r="Z33" s="19"/>
      <c r="AA33" s="19"/>
      <c r="AB33" s="19"/>
      <c r="AC33" s="38"/>
      <c r="AD33" s="19"/>
      <c r="AE33" s="19"/>
      <c r="AF33" s="19"/>
      <c r="AG33" s="19"/>
      <c r="AH33" s="38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x14ac:dyDescent="0.2">
      <c r="A34" s="21"/>
      <c r="B34" s="15"/>
      <c r="M34" s="19"/>
      <c r="N34" s="38"/>
      <c r="O34" s="19"/>
      <c r="P34" s="19"/>
      <c r="Q34" s="19"/>
      <c r="R34" s="19"/>
      <c r="S34" s="38"/>
      <c r="T34" s="19"/>
      <c r="U34" s="19"/>
      <c r="V34" s="19"/>
      <c r="W34" s="19"/>
      <c r="X34" s="38"/>
      <c r="Y34" s="19"/>
      <c r="Z34" s="19"/>
      <c r="AA34" s="19"/>
      <c r="AB34" s="19"/>
      <c r="AC34" s="38"/>
      <c r="AD34" s="19"/>
      <c r="AE34" s="19"/>
      <c r="AF34" s="19"/>
      <c r="AG34" s="19"/>
      <c r="AH34" s="38"/>
      <c r="AI34" s="19"/>
      <c r="AJ34" s="19"/>
      <c r="AK34" s="19"/>
    </row>
    <row r="35" spans="1:256" x14ac:dyDescent="0.2">
      <c r="A35" s="21"/>
      <c r="B35" s="15"/>
      <c r="M35" s="19"/>
      <c r="N35" s="38"/>
      <c r="O35" s="19"/>
      <c r="P35" s="19"/>
      <c r="Q35" s="19"/>
      <c r="R35" s="19"/>
      <c r="S35" s="38"/>
      <c r="T35" s="19"/>
      <c r="U35" s="19"/>
      <c r="V35" s="19"/>
      <c r="W35" s="19"/>
      <c r="X35" s="38"/>
      <c r="Y35" s="19"/>
      <c r="Z35" s="19"/>
      <c r="AA35" s="19"/>
      <c r="AB35" s="19"/>
      <c r="AC35" s="38"/>
      <c r="AD35" s="19"/>
      <c r="AE35" s="19"/>
      <c r="AF35" s="19"/>
      <c r="AG35" s="19"/>
      <c r="AH35" s="38"/>
      <c r="AI35" s="19"/>
      <c r="AJ35" s="19"/>
      <c r="AK35" s="19"/>
    </row>
    <row r="36" spans="1:256" x14ac:dyDescent="0.2">
      <c r="A36" s="21"/>
      <c r="B36" s="15"/>
      <c r="M36" s="19"/>
      <c r="N36" s="38"/>
      <c r="O36" s="19"/>
      <c r="P36" s="19"/>
      <c r="Q36" s="19"/>
      <c r="R36" s="19"/>
      <c r="S36" s="38"/>
      <c r="T36" s="19"/>
      <c r="U36" s="19"/>
      <c r="V36" s="19"/>
      <c r="W36" s="19"/>
      <c r="X36" s="38"/>
      <c r="Y36" s="19"/>
      <c r="Z36" s="19"/>
      <c r="AA36" s="19"/>
      <c r="AB36" s="19"/>
      <c r="AC36" s="38"/>
      <c r="AD36" s="19"/>
      <c r="AE36" s="19"/>
      <c r="AF36" s="19"/>
      <c r="AG36" s="19"/>
      <c r="AH36" s="38"/>
      <c r="AI36" s="19"/>
      <c r="AJ36" s="19"/>
      <c r="AK36" s="19"/>
    </row>
    <row r="37" spans="1:256" x14ac:dyDescent="0.2">
      <c r="A37" s="21"/>
      <c r="B37" s="15"/>
      <c r="M37" s="19"/>
      <c r="N37" s="38"/>
      <c r="O37" s="19"/>
      <c r="P37" s="19"/>
      <c r="Q37" s="19"/>
      <c r="R37" s="19"/>
      <c r="S37" s="38"/>
      <c r="T37" s="19"/>
      <c r="U37" s="19"/>
      <c r="V37" s="19"/>
      <c r="W37" s="19"/>
      <c r="X37" s="38"/>
      <c r="Y37" s="19"/>
      <c r="Z37" s="19"/>
      <c r="AA37" s="19"/>
      <c r="AB37" s="19"/>
      <c r="AC37" s="38"/>
      <c r="AD37" s="19"/>
      <c r="AE37" s="19"/>
      <c r="AF37" s="19"/>
      <c r="AG37" s="19"/>
      <c r="AH37" s="38"/>
      <c r="AI37" s="19"/>
      <c r="AJ37" s="19"/>
      <c r="AK37" s="19"/>
    </row>
    <row r="38" spans="1:256" x14ac:dyDescent="0.2">
      <c r="A38" s="21"/>
      <c r="B38" s="15"/>
      <c r="M38" s="19"/>
      <c r="N38" s="38"/>
      <c r="O38" s="19"/>
      <c r="P38" s="19"/>
      <c r="Q38" s="19"/>
      <c r="R38" s="19"/>
      <c r="S38" s="38"/>
      <c r="T38" s="19"/>
      <c r="U38" s="19"/>
      <c r="V38" s="19"/>
      <c r="W38" s="19"/>
      <c r="X38" s="38"/>
      <c r="Y38" s="19"/>
      <c r="Z38" s="19"/>
      <c r="AA38" s="19"/>
      <c r="AB38" s="19"/>
      <c r="AC38" s="38"/>
      <c r="AD38" s="19"/>
      <c r="AE38" s="19"/>
      <c r="AF38" s="19"/>
      <c r="AG38" s="19"/>
      <c r="AH38" s="38"/>
      <c r="AI38" s="19"/>
      <c r="AJ38" s="19"/>
      <c r="AK38" s="19"/>
    </row>
    <row r="39" spans="1:256" x14ac:dyDescent="0.2">
      <c r="A39" s="21"/>
      <c r="B39" s="15"/>
      <c r="M39" s="19"/>
      <c r="N39" s="38"/>
      <c r="O39" s="19"/>
      <c r="P39" s="19"/>
      <c r="Q39" s="19"/>
      <c r="R39" s="19"/>
      <c r="S39" s="38"/>
      <c r="T39" s="19"/>
      <c r="U39" s="19"/>
      <c r="V39" s="19"/>
      <c r="W39" s="19"/>
      <c r="X39" s="38"/>
      <c r="Y39" s="19"/>
      <c r="Z39" s="19"/>
      <c r="AA39" s="19"/>
      <c r="AB39" s="19"/>
      <c r="AC39" s="38"/>
      <c r="AD39" s="19"/>
      <c r="AE39" s="19"/>
      <c r="AF39" s="19"/>
      <c r="AG39" s="19"/>
      <c r="AH39" s="38"/>
      <c r="AI39" s="19"/>
      <c r="AJ39" s="19"/>
      <c r="AK39" s="19"/>
    </row>
    <row r="40" spans="1:256" x14ac:dyDescent="0.2">
      <c r="A40" s="21"/>
      <c r="B40" s="15"/>
      <c r="M40" s="19"/>
      <c r="N40" s="38"/>
      <c r="O40" s="19"/>
      <c r="P40" s="19"/>
      <c r="Q40" s="19"/>
      <c r="R40" s="19"/>
      <c r="S40" s="38"/>
      <c r="T40" s="19"/>
      <c r="U40" s="19"/>
      <c r="V40" s="19"/>
      <c r="W40" s="19"/>
      <c r="X40" s="38"/>
      <c r="Y40" s="19"/>
      <c r="Z40" s="19"/>
      <c r="AA40" s="19"/>
      <c r="AB40" s="19"/>
      <c r="AC40" s="38"/>
      <c r="AD40" s="19"/>
      <c r="AE40" s="19"/>
      <c r="AF40" s="19"/>
      <c r="AG40" s="19"/>
      <c r="AH40" s="38"/>
      <c r="AI40" s="19"/>
      <c r="AJ40" s="19"/>
      <c r="AK40" s="19"/>
    </row>
    <row r="41" spans="1:256" x14ac:dyDescent="0.2">
      <c r="A41" s="21"/>
      <c r="B41" s="15"/>
      <c r="M41" s="19"/>
      <c r="N41" s="38"/>
      <c r="O41" s="19"/>
      <c r="P41" s="19"/>
      <c r="Q41" s="19"/>
      <c r="R41" s="19"/>
      <c r="S41" s="38"/>
      <c r="T41" s="19"/>
      <c r="U41" s="19"/>
      <c r="V41" s="19"/>
      <c r="W41" s="19"/>
      <c r="X41" s="38"/>
      <c r="Y41" s="19"/>
      <c r="Z41" s="19"/>
      <c r="AA41" s="19"/>
      <c r="AB41" s="19"/>
      <c r="AC41" s="38"/>
      <c r="AD41" s="19"/>
      <c r="AE41" s="19"/>
      <c r="AF41" s="19"/>
      <c r="AG41" s="19"/>
      <c r="AH41" s="38"/>
      <c r="AI41" s="19"/>
      <c r="AJ41" s="19"/>
      <c r="AK41" s="19"/>
    </row>
    <row r="42" spans="1:256" x14ac:dyDescent="0.2">
      <c r="A42" s="21"/>
      <c r="B42" s="15"/>
      <c r="F42" s="15"/>
      <c r="M42" s="19"/>
      <c r="N42" s="38"/>
      <c r="O42" s="19"/>
      <c r="P42" s="19"/>
      <c r="Q42" s="19"/>
      <c r="R42" s="19"/>
      <c r="S42" s="38"/>
      <c r="T42" s="19"/>
      <c r="U42" s="19"/>
      <c r="V42" s="19"/>
      <c r="W42" s="19"/>
      <c r="X42" s="38"/>
      <c r="Y42" s="19"/>
      <c r="Z42" s="19"/>
      <c r="AA42" s="19"/>
      <c r="AB42" s="19"/>
      <c r="AC42" s="38"/>
      <c r="AD42" s="19"/>
      <c r="AE42" s="19"/>
      <c r="AF42" s="19"/>
      <c r="AG42" s="19"/>
      <c r="AH42" s="38"/>
      <c r="AI42" s="19"/>
      <c r="AJ42" s="19"/>
      <c r="AK42" s="19"/>
    </row>
    <row r="43" spans="1:256" x14ac:dyDescent="0.2">
      <c r="A43" s="21"/>
      <c r="M43" s="19"/>
      <c r="N43" s="38"/>
      <c r="O43" s="19"/>
      <c r="P43" s="19"/>
      <c r="Q43" s="19"/>
      <c r="R43" s="19"/>
      <c r="S43" s="38"/>
      <c r="T43" s="19"/>
      <c r="U43" s="19"/>
      <c r="V43" s="19"/>
      <c r="W43" s="19"/>
      <c r="X43" s="38"/>
      <c r="Y43" s="19"/>
      <c r="Z43" s="19"/>
      <c r="AA43" s="19"/>
      <c r="AB43" s="19"/>
      <c r="AC43" s="38"/>
      <c r="AD43" s="19"/>
      <c r="AE43" s="19"/>
      <c r="AF43" s="19"/>
      <c r="AG43" s="19"/>
      <c r="AH43" s="38"/>
      <c r="AI43" s="19"/>
      <c r="AJ43" s="19"/>
      <c r="AK43" s="19"/>
    </row>
    <row r="44" spans="1:256" x14ac:dyDescent="0.2">
      <c r="A44" s="21"/>
      <c r="M44" s="19"/>
      <c r="N44" s="38"/>
      <c r="O44" s="19"/>
      <c r="P44" s="19"/>
      <c r="Q44" s="19"/>
      <c r="R44" s="19"/>
      <c r="S44" s="38"/>
      <c r="T44" s="19"/>
      <c r="U44" s="19"/>
      <c r="V44" s="19"/>
      <c r="W44" s="19"/>
      <c r="X44" s="19"/>
      <c r="Y44" s="19"/>
      <c r="Z44" s="19"/>
      <c r="AA44" s="19"/>
      <c r="AB44" s="19"/>
      <c r="AC44" s="38"/>
      <c r="AD44" s="19"/>
      <c r="AE44" s="19"/>
      <c r="AF44" s="19"/>
      <c r="AG44" s="19"/>
      <c r="AH44" s="38"/>
      <c r="AI44" s="19"/>
      <c r="AJ44" s="19"/>
      <c r="AK44" s="19"/>
    </row>
    <row r="45" spans="1:256" x14ac:dyDescent="0.2">
      <c r="A45" s="21"/>
      <c r="M45" s="19"/>
      <c r="N45" s="38"/>
      <c r="O45" s="19"/>
      <c r="P45" s="19"/>
      <c r="Q45" s="19"/>
      <c r="R45" s="19"/>
      <c r="S45" s="38"/>
      <c r="T45" s="19"/>
      <c r="U45" s="19"/>
      <c r="V45" s="19"/>
      <c r="W45" s="19"/>
      <c r="X45" s="19"/>
      <c r="Y45" s="19"/>
      <c r="Z45" s="19"/>
      <c r="AA45" s="19"/>
      <c r="AB45" s="19"/>
      <c r="AC45" s="38"/>
      <c r="AD45" s="19"/>
      <c r="AE45" s="19"/>
      <c r="AF45" s="19"/>
      <c r="AG45" s="19"/>
      <c r="AH45" s="38"/>
      <c r="AI45" s="19"/>
      <c r="AJ45" s="19"/>
      <c r="AK45" s="19"/>
    </row>
    <row r="46" spans="1:256" x14ac:dyDescent="0.2">
      <c r="A46" s="21"/>
      <c r="M46" s="19"/>
      <c r="N46" s="38"/>
      <c r="O46" s="19"/>
      <c r="P46" s="19"/>
      <c r="Q46" s="19"/>
      <c r="R46" s="19"/>
      <c r="S46" s="38"/>
      <c r="T46" s="19"/>
      <c r="U46" s="19"/>
      <c r="V46" s="19"/>
      <c r="W46" s="19"/>
      <c r="X46" s="19"/>
      <c r="Y46" s="19"/>
      <c r="Z46" s="19"/>
      <c r="AA46" s="19"/>
      <c r="AB46" s="19"/>
      <c r="AC46" s="38"/>
      <c r="AD46" s="19"/>
      <c r="AE46" s="19"/>
      <c r="AF46" s="19"/>
      <c r="AG46" s="19"/>
      <c r="AH46" s="38"/>
      <c r="AI46" s="19"/>
      <c r="AJ46" s="19"/>
      <c r="AK46" s="19"/>
    </row>
    <row r="47" spans="1:256" x14ac:dyDescent="0.2">
      <c r="A47" s="21"/>
      <c r="M47" s="19"/>
      <c r="N47" s="38"/>
      <c r="O47" s="19"/>
      <c r="P47" s="19"/>
      <c r="Q47" s="19"/>
      <c r="R47" s="19"/>
      <c r="S47" s="38"/>
      <c r="T47" s="19"/>
      <c r="U47" s="19"/>
      <c r="V47" s="19"/>
      <c r="W47" s="19"/>
      <c r="X47" s="19"/>
      <c r="Y47" s="19"/>
      <c r="Z47" s="19"/>
      <c r="AA47" s="19"/>
      <c r="AB47" s="19"/>
      <c r="AC47" s="38"/>
      <c r="AD47" s="19"/>
      <c r="AE47" s="19"/>
      <c r="AF47" s="19"/>
      <c r="AG47" s="19"/>
      <c r="AH47" s="19"/>
      <c r="AI47" s="19"/>
      <c r="AJ47" s="19"/>
      <c r="AK47" s="19"/>
    </row>
    <row r="48" spans="1:256" x14ac:dyDescent="0.2">
      <c r="A48" s="21"/>
      <c r="N48" s="39"/>
      <c r="AC48" s="39"/>
    </row>
    <row r="49" spans="1:14" x14ac:dyDescent="0.2">
      <c r="A49" s="21"/>
      <c r="N49" s="39"/>
    </row>
    <row r="50" spans="1:14" x14ac:dyDescent="0.2">
      <c r="A50" s="21"/>
      <c r="N50" s="39"/>
    </row>
    <row r="51" spans="1:14" x14ac:dyDescent="0.2">
      <c r="A51" s="10"/>
      <c r="N51" s="39"/>
    </row>
    <row r="52" spans="1:14" x14ac:dyDescent="0.2">
      <c r="A52" s="10"/>
      <c r="N52" s="39"/>
    </row>
    <row r="53" spans="1:14" x14ac:dyDescent="0.2">
      <c r="N53" s="39"/>
    </row>
    <row r="54" spans="1:14" x14ac:dyDescent="0.2">
      <c r="N54" s="39"/>
    </row>
    <row r="55" spans="1:14" x14ac:dyDescent="0.2">
      <c r="N55" s="39"/>
    </row>
    <row r="56" spans="1:14" x14ac:dyDescent="0.2">
      <c r="N56" s="39"/>
    </row>
    <row r="57" spans="1:14" x14ac:dyDescent="0.2">
      <c r="N57" s="39"/>
    </row>
    <row r="58" spans="1:14" x14ac:dyDescent="0.2">
      <c r="N58" s="39"/>
    </row>
    <row r="59" spans="1:14" x14ac:dyDescent="0.2">
      <c r="N59" s="39"/>
    </row>
    <row r="60" spans="1:14" x14ac:dyDescent="0.2">
      <c r="N60" s="39"/>
    </row>
    <row r="61" spans="1:14" x14ac:dyDescent="0.2">
      <c r="N61" s="39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indexed="14"/>
  </sheetPr>
  <dimension ref="A1:X46"/>
  <sheetViews>
    <sheetView zoomScale="87" zoomScaleNormal="87" workbookViewId="0">
      <selection activeCell="J12" sqref="J12"/>
    </sheetView>
  </sheetViews>
  <sheetFormatPr defaultColWidth="9.6640625" defaultRowHeight="15" x14ac:dyDescent="0.2"/>
  <cols>
    <col min="1" max="1" width="8.6640625" style="1" customWidth="1"/>
    <col min="2" max="2" width="7.77734375" style="1" customWidth="1"/>
    <col min="3" max="4" width="5.6640625" style="1" customWidth="1"/>
    <col min="5" max="5" width="4.6640625" style="1" customWidth="1"/>
    <col min="6" max="6" width="7.33203125" style="1" customWidth="1"/>
    <col min="7" max="7" width="5.6640625" style="1" customWidth="1"/>
    <col min="8" max="8" width="7.5546875" style="1" customWidth="1"/>
    <col min="9" max="10" width="7.6640625" style="1" customWidth="1"/>
    <col min="11" max="12" width="5.6640625" style="1" hidden="1" customWidth="1"/>
    <col min="13" max="13" width="6.6640625" style="1" customWidth="1"/>
    <col min="14" max="15" width="6.6640625" style="1" hidden="1" customWidth="1"/>
    <col min="16" max="16" width="6.6640625" style="1" customWidth="1"/>
    <col min="17" max="17" width="8.6640625" style="1" customWidth="1"/>
    <col min="18" max="18" width="7.6640625" style="1" customWidth="1"/>
    <col min="19" max="19" width="4.6640625" style="1" customWidth="1"/>
    <col min="20" max="20" width="7" style="1" customWidth="1"/>
    <col min="21" max="21" width="6.6640625" style="1" customWidth="1"/>
    <col min="22" max="23" width="5.6640625" style="1" customWidth="1"/>
    <col min="24" max="24" width="5.88671875" style="1" customWidth="1"/>
    <col min="25" max="16384" width="9.6640625" style="1"/>
  </cols>
  <sheetData>
    <row r="1" spans="1:24" ht="18" x14ac:dyDescent="0.25">
      <c r="A1" s="16" t="s">
        <v>14</v>
      </c>
    </row>
    <row r="2" spans="1:24" x14ac:dyDescent="0.2">
      <c r="A2" s="75" t="s">
        <v>86</v>
      </c>
      <c r="B2" s="1">
        <v>2012</v>
      </c>
    </row>
    <row r="3" spans="1:24" ht="25.5" x14ac:dyDescent="0.2">
      <c r="A3" s="19" t="s">
        <v>84</v>
      </c>
      <c r="B3" s="19" t="s">
        <v>36</v>
      </c>
      <c r="C3" s="90" t="s">
        <v>18</v>
      </c>
      <c r="D3" s="91" t="s">
        <v>19</v>
      </c>
      <c r="E3" s="19" t="s">
        <v>20</v>
      </c>
      <c r="F3" s="20" t="s">
        <v>37</v>
      </c>
      <c r="G3" s="20" t="s">
        <v>38</v>
      </c>
      <c r="H3" s="20" t="s">
        <v>39</v>
      </c>
      <c r="I3" s="20" t="s">
        <v>40</v>
      </c>
      <c r="J3" s="20" t="s">
        <v>34</v>
      </c>
      <c r="K3" s="20" t="s">
        <v>41</v>
      </c>
      <c r="L3" s="20" t="s">
        <v>42</v>
      </c>
      <c r="M3" s="20" t="s">
        <v>25</v>
      </c>
      <c r="N3" s="20" t="s">
        <v>43</v>
      </c>
      <c r="O3" s="20" t="s">
        <v>44</v>
      </c>
      <c r="P3" s="20" t="s">
        <v>45</v>
      </c>
      <c r="Q3" s="20" t="s">
        <v>28</v>
      </c>
      <c r="R3" s="19" t="s">
        <v>22</v>
      </c>
      <c r="S3" s="105" t="s">
        <v>23</v>
      </c>
      <c r="T3" s="105"/>
      <c r="U3" s="1" t="s">
        <v>24</v>
      </c>
      <c r="W3" s="105" t="s">
        <v>31</v>
      </c>
      <c r="X3" s="105"/>
    </row>
    <row r="4" spans="1:24" x14ac:dyDescent="0.2">
      <c r="A4" s="21"/>
      <c r="B4" s="19"/>
      <c r="C4" s="92"/>
      <c r="D4" s="93" t="str">
        <f>IF(C4&lt;&gt;"",(C4*1000)/SUM(E$4:$F4)*0.58,"")</f>
        <v/>
      </c>
      <c r="E4" s="19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>
        <f>SUM($F$4:Q4)</f>
        <v>0</v>
      </c>
      <c r="S4" s="110"/>
      <c r="T4" s="111">
        <f t="shared" ref="T4:T21" si="0">S4*(SUM(L4:P4))</f>
        <v>0</v>
      </c>
      <c r="U4" s="6"/>
      <c r="V4" s="6">
        <f>SUM(F4:Q4)*U4</f>
        <v>0</v>
      </c>
      <c r="W4" s="113"/>
      <c r="X4" s="111">
        <f t="shared" ref="X4:X21" si="1">W4*(SUM(L4:P4))</f>
        <v>0</v>
      </c>
    </row>
    <row r="5" spans="1:24" x14ac:dyDescent="0.2">
      <c r="A5" s="21"/>
      <c r="B5" s="19"/>
      <c r="C5" s="92"/>
      <c r="D5" s="93" t="str">
        <f>IF(C5&lt;&gt;"",(C5*1000)/SUM(E$4:$F5)*0.58,"")</f>
        <v/>
      </c>
      <c r="E5" s="19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>
        <f>SUM($F$4:Q5)</f>
        <v>0</v>
      </c>
      <c r="S5" s="110"/>
      <c r="T5" s="111">
        <f t="shared" si="0"/>
        <v>0</v>
      </c>
      <c r="U5" s="6"/>
      <c r="V5" s="6">
        <f t="shared" ref="V5:V21" si="2">SUM(F5:Q5)*U5</f>
        <v>0</v>
      </c>
      <c r="W5" s="113"/>
      <c r="X5" s="111">
        <f t="shared" si="1"/>
        <v>0</v>
      </c>
    </row>
    <row r="6" spans="1:24" x14ac:dyDescent="0.2">
      <c r="A6" s="21"/>
      <c r="B6" s="19"/>
      <c r="C6" s="92"/>
      <c r="D6" s="93" t="str">
        <f>IF(C6&lt;&gt;"",(C6*1000)/SUM(E$4:$F6)*0.58,"")</f>
        <v/>
      </c>
      <c r="E6" s="1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>
        <f>SUM($F$4:Q6)</f>
        <v>0</v>
      </c>
      <c r="S6" s="110"/>
      <c r="T6" s="111">
        <f t="shared" si="0"/>
        <v>0</v>
      </c>
      <c r="U6" s="6"/>
      <c r="V6" s="6">
        <f t="shared" si="2"/>
        <v>0</v>
      </c>
      <c r="W6" s="113"/>
      <c r="X6" s="111">
        <f t="shared" si="1"/>
        <v>0</v>
      </c>
    </row>
    <row r="7" spans="1:24" x14ac:dyDescent="0.2">
      <c r="A7" s="21"/>
      <c r="B7" s="19"/>
      <c r="C7" s="92"/>
      <c r="D7" s="93" t="str">
        <f>IF(C7&lt;&gt;"",(C7*1000)/SUM(E$4:$F7)*0.58,"")</f>
        <v/>
      </c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>
        <f>SUM($F$4:Q7)</f>
        <v>0</v>
      </c>
      <c r="S7" s="110"/>
      <c r="T7" s="111">
        <f t="shared" si="0"/>
        <v>0</v>
      </c>
      <c r="U7" s="6"/>
      <c r="V7" s="6">
        <f t="shared" si="2"/>
        <v>0</v>
      </c>
      <c r="W7" s="113"/>
      <c r="X7" s="111">
        <f t="shared" si="1"/>
        <v>0</v>
      </c>
    </row>
    <row r="8" spans="1:24" x14ac:dyDescent="0.2">
      <c r="A8" s="21"/>
      <c r="B8" s="19"/>
      <c r="C8" s="92"/>
      <c r="D8" s="93" t="str">
        <f>IF(C8&lt;&gt;"",(C8*1000)/SUM(E$4:$F8)*0.58,"")</f>
        <v/>
      </c>
      <c r="E8" s="1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>
        <f>SUM($F$4:Q8)</f>
        <v>0</v>
      </c>
      <c r="S8" s="110"/>
      <c r="T8" s="111">
        <f t="shared" si="0"/>
        <v>0</v>
      </c>
      <c r="U8" s="6"/>
      <c r="V8" s="6">
        <f t="shared" si="2"/>
        <v>0</v>
      </c>
      <c r="W8" s="113"/>
      <c r="X8" s="111">
        <f t="shared" si="1"/>
        <v>0</v>
      </c>
    </row>
    <row r="9" spans="1:24" x14ac:dyDescent="0.2">
      <c r="A9" s="21"/>
      <c r="B9" s="19"/>
      <c r="C9" s="92"/>
      <c r="D9" s="93" t="str">
        <f>IF(C9&lt;&gt;"",(C9*1000)/SUM(E$4:$F9)*0.58,"")</f>
        <v/>
      </c>
      <c r="E9" s="19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>
        <f>SUM($F$4:Q9)</f>
        <v>0</v>
      </c>
      <c r="S9" s="110"/>
      <c r="T9" s="111">
        <f t="shared" si="0"/>
        <v>0</v>
      </c>
      <c r="U9" s="6"/>
      <c r="V9" s="6">
        <f t="shared" si="2"/>
        <v>0</v>
      </c>
      <c r="W9" s="113"/>
      <c r="X9" s="111">
        <f t="shared" si="1"/>
        <v>0</v>
      </c>
    </row>
    <row r="10" spans="1:24" x14ac:dyDescent="0.2">
      <c r="A10" s="21"/>
      <c r="B10" s="19"/>
      <c r="C10" s="92"/>
      <c r="D10" s="93" t="str">
        <f>IF(C10&lt;&gt;"",(C10*1000)/SUM(E$4:$F10)*0.58,"")</f>
        <v/>
      </c>
      <c r="E10" s="1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f>SUM($F$4:Q10)</f>
        <v>0</v>
      </c>
      <c r="S10" s="110"/>
      <c r="T10" s="111">
        <f t="shared" si="0"/>
        <v>0</v>
      </c>
      <c r="U10" s="6"/>
      <c r="V10" s="6">
        <f t="shared" si="2"/>
        <v>0</v>
      </c>
      <c r="W10" s="113"/>
      <c r="X10" s="111">
        <f t="shared" si="1"/>
        <v>0</v>
      </c>
    </row>
    <row r="11" spans="1:24" x14ac:dyDescent="0.2">
      <c r="A11" s="21"/>
      <c r="B11" s="19"/>
      <c r="C11" s="92"/>
      <c r="D11" s="93" t="str">
        <f>IF(C11&lt;&gt;"",(C11*1000)/SUM(E$4:$F11)*0.58,"")</f>
        <v/>
      </c>
      <c r="E11" s="19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>
        <f>SUM($F$4:Q11)</f>
        <v>0</v>
      </c>
      <c r="S11" s="110"/>
      <c r="T11" s="111">
        <f t="shared" si="0"/>
        <v>0</v>
      </c>
      <c r="U11" s="6"/>
      <c r="V11" s="6">
        <f t="shared" si="2"/>
        <v>0</v>
      </c>
      <c r="W11" s="113"/>
      <c r="X11" s="111">
        <f t="shared" si="1"/>
        <v>0</v>
      </c>
    </row>
    <row r="12" spans="1:24" x14ac:dyDescent="0.2">
      <c r="A12" s="21"/>
      <c r="B12" s="19"/>
      <c r="C12" s="92"/>
      <c r="D12" s="93" t="str">
        <f>IF(C12&lt;&gt;"",(C12*1000)/SUM(E$4:$F12)*0.58,"")</f>
        <v/>
      </c>
      <c r="E12" s="19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>
        <f>SUM($F$4:Q12)</f>
        <v>0</v>
      </c>
      <c r="S12" s="110"/>
      <c r="T12" s="111">
        <f t="shared" si="0"/>
        <v>0</v>
      </c>
      <c r="U12" s="6"/>
      <c r="V12" s="6">
        <f t="shared" si="2"/>
        <v>0</v>
      </c>
      <c r="W12" s="113"/>
      <c r="X12" s="111">
        <f t="shared" si="1"/>
        <v>0</v>
      </c>
    </row>
    <row r="13" spans="1:24" x14ac:dyDescent="0.2">
      <c r="A13" s="21"/>
      <c r="B13" s="19"/>
      <c r="C13" s="92"/>
      <c r="D13" s="93" t="str">
        <f>IF(C13&lt;&gt;"",(C13*1000)/SUM(E$4:$F13)*0.58,"")</f>
        <v/>
      </c>
      <c r="E13" s="1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>
        <f>SUM($F$4:Q13)</f>
        <v>0</v>
      </c>
      <c r="S13" s="110"/>
      <c r="T13" s="111">
        <f t="shared" si="0"/>
        <v>0</v>
      </c>
      <c r="U13" s="6"/>
      <c r="V13" s="6">
        <f t="shared" si="2"/>
        <v>0</v>
      </c>
      <c r="W13" s="113"/>
      <c r="X13" s="111">
        <f t="shared" si="1"/>
        <v>0</v>
      </c>
    </row>
    <row r="14" spans="1:24" x14ac:dyDescent="0.2">
      <c r="A14" s="21"/>
      <c r="B14" s="19"/>
      <c r="C14" s="92"/>
      <c r="D14" s="93" t="str">
        <f>IF(C14&lt;&gt;"",(C14*1000)/SUM(E$4:$F14)*0.58,"")</f>
        <v/>
      </c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f>SUM($F$4:Q14)</f>
        <v>0</v>
      </c>
      <c r="S14" s="110"/>
      <c r="T14" s="111">
        <f t="shared" si="0"/>
        <v>0</v>
      </c>
      <c r="U14" s="6"/>
      <c r="V14" s="6">
        <f t="shared" si="2"/>
        <v>0</v>
      </c>
      <c r="W14" s="113"/>
      <c r="X14" s="111">
        <f t="shared" si="1"/>
        <v>0</v>
      </c>
    </row>
    <row r="15" spans="1:24" x14ac:dyDescent="0.2">
      <c r="A15" s="21"/>
      <c r="B15" s="19"/>
      <c r="C15" s="92"/>
      <c r="D15" s="93" t="str">
        <f>IF(C15&lt;&gt;"",(C15*1000)/SUM(E$4:$F15)*0.58,"")</f>
        <v/>
      </c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>
        <f>SUM($F$4:Q15)</f>
        <v>0</v>
      </c>
      <c r="S15" s="110"/>
      <c r="T15" s="111">
        <f t="shared" si="0"/>
        <v>0</v>
      </c>
      <c r="U15" s="6"/>
      <c r="V15" s="6">
        <f t="shared" si="2"/>
        <v>0</v>
      </c>
      <c r="W15" s="113"/>
      <c r="X15" s="111">
        <f t="shared" si="1"/>
        <v>0</v>
      </c>
    </row>
    <row r="16" spans="1:24" x14ac:dyDescent="0.2">
      <c r="A16" s="21"/>
      <c r="B16" s="19"/>
      <c r="C16" s="92"/>
      <c r="D16" s="93" t="str">
        <f>IF(C16&lt;&gt;"",(C16*1000)/SUM(E$4:$F16)*0.58,"")</f>
        <v/>
      </c>
      <c r="E16" s="19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f>SUM($F$4:Q16)</f>
        <v>0</v>
      </c>
      <c r="S16" s="110"/>
      <c r="T16" s="111">
        <f t="shared" si="0"/>
        <v>0</v>
      </c>
      <c r="U16" s="6"/>
      <c r="V16" s="6">
        <f t="shared" si="2"/>
        <v>0</v>
      </c>
      <c r="W16" s="113"/>
      <c r="X16" s="111">
        <f t="shared" si="1"/>
        <v>0</v>
      </c>
    </row>
    <row r="17" spans="1:24" x14ac:dyDescent="0.2">
      <c r="A17" s="21"/>
      <c r="B17" s="19"/>
      <c r="C17" s="92"/>
      <c r="D17" s="93" t="str">
        <f>IF(C17&lt;&gt;"",(C17*1000)/SUM(E$4:$F17)*0.58,"")</f>
        <v/>
      </c>
      <c r="E17" s="19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>
        <f>SUM($F$4:Q17)</f>
        <v>0</v>
      </c>
      <c r="S17" s="110"/>
      <c r="T17" s="111">
        <f t="shared" si="0"/>
        <v>0</v>
      </c>
      <c r="U17" s="6"/>
      <c r="V17" s="6">
        <f t="shared" si="2"/>
        <v>0</v>
      </c>
      <c r="W17" s="113"/>
      <c r="X17" s="111">
        <f t="shared" si="1"/>
        <v>0</v>
      </c>
    </row>
    <row r="18" spans="1:24" ht="15.75" x14ac:dyDescent="0.25">
      <c r="A18" s="21"/>
      <c r="B18" s="19"/>
      <c r="C18" s="92"/>
      <c r="D18" s="93" t="str">
        <f>IF(C18&lt;&gt;"",(C18*1000)/SUM(E$4:$F18)*0.58,"")</f>
        <v/>
      </c>
      <c r="E18" s="19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f>SUM($F$4:Q18)</f>
        <v>0</v>
      </c>
      <c r="S18" s="112"/>
      <c r="T18" s="111">
        <f t="shared" si="0"/>
        <v>0</v>
      </c>
      <c r="U18" s="13"/>
      <c r="V18" s="6">
        <f t="shared" si="2"/>
        <v>0</v>
      </c>
      <c r="W18" s="113"/>
      <c r="X18" s="111">
        <f t="shared" si="1"/>
        <v>0</v>
      </c>
    </row>
    <row r="19" spans="1:24" x14ac:dyDescent="0.2">
      <c r="A19" s="21"/>
      <c r="B19" s="19"/>
      <c r="C19" s="92"/>
      <c r="D19" s="93" t="str">
        <f>IF(C19&lt;&gt;"",(C19*1000)/SUM(E$4:$F19)*0.58,"")</f>
        <v/>
      </c>
      <c r="E19" s="1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>
        <f>SUM($F$4:Q19)</f>
        <v>0</v>
      </c>
      <c r="S19" s="110"/>
      <c r="T19" s="111">
        <f t="shared" si="0"/>
        <v>0</v>
      </c>
      <c r="U19" s="6"/>
      <c r="V19" s="6">
        <f t="shared" si="2"/>
        <v>0</v>
      </c>
      <c r="W19" s="113"/>
      <c r="X19" s="111">
        <f t="shared" si="1"/>
        <v>0</v>
      </c>
    </row>
    <row r="20" spans="1:24" x14ac:dyDescent="0.2">
      <c r="A20" s="21"/>
      <c r="B20" s="19"/>
      <c r="C20" s="92"/>
      <c r="D20" s="93" t="str">
        <f>IF(C20&lt;&gt;"",(C20*1000)/SUM(E$4:$F20)*0.58,"")</f>
        <v/>
      </c>
      <c r="E20" s="1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>
        <f>SUM($F$4:Q20)</f>
        <v>0</v>
      </c>
      <c r="S20" s="110"/>
      <c r="T20" s="111">
        <f t="shared" si="0"/>
        <v>0</v>
      </c>
      <c r="U20" s="6"/>
      <c r="V20" s="6">
        <f t="shared" si="2"/>
        <v>0</v>
      </c>
      <c r="W20" s="113"/>
      <c r="X20" s="111">
        <f t="shared" si="1"/>
        <v>0</v>
      </c>
    </row>
    <row r="21" spans="1:24" x14ac:dyDescent="0.2">
      <c r="A21" s="21"/>
      <c r="B21" s="19"/>
      <c r="C21" s="92"/>
      <c r="D21" s="93" t="str">
        <f>IF(C21&lt;&gt;"",(C21*1000)/SUM(E$4:$F21)*0.58,"")</f>
        <v/>
      </c>
      <c r="E21" s="1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>
        <f>SUM($F$4:Q21)</f>
        <v>0</v>
      </c>
      <c r="S21" s="110"/>
      <c r="T21" s="111">
        <f t="shared" si="0"/>
        <v>0</v>
      </c>
      <c r="U21" s="6"/>
      <c r="V21" s="6">
        <f t="shared" si="2"/>
        <v>0</v>
      </c>
      <c r="W21" s="113"/>
      <c r="X21" s="111">
        <f t="shared" si="1"/>
        <v>0</v>
      </c>
    </row>
    <row r="22" spans="1:24" x14ac:dyDescent="0.2">
      <c r="A22" s="21"/>
      <c r="B22" s="19"/>
      <c r="C22" s="109"/>
      <c r="D22" s="101" t="str">
        <f>IF(C22&lt;&gt;"",(C22*1000)/SUM(E$4:$F22)*0.58,"")</f>
        <v/>
      </c>
      <c r="E22" s="19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U22" s="6"/>
      <c r="V22" s="6"/>
      <c r="W22" s="6"/>
    </row>
    <row r="23" spans="1:24" ht="15.75" x14ac:dyDescent="0.25">
      <c r="A23" s="19"/>
      <c r="B23" s="23">
        <f t="shared" ref="B23:Q23" si="3">SUM(B4:B22)</f>
        <v>0</v>
      </c>
      <c r="C23" s="23">
        <f t="shared" si="3"/>
        <v>0</v>
      </c>
      <c r="D23" s="23">
        <f t="shared" si="3"/>
        <v>0</v>
      </c>
      <c r="E23" s="23">
        <f t="shared" si="3"/>
        <v>0</v>
      </c>
      <c r="F23" s="40">
        <f t="shared" si="3"/>
        <v>0</v>
      </c>
      <c r="G23" s="40">
        <f t="shared" si="3"/>
        <v>0</v>
      </c>
      <c r="H23" s="40">
        <f t="shared" si="3"/>
        <v>0</v>
      </c>
      <c r="I23" s="40">
        <f t="shared" si="3"/>
        <v>0</v>
      </c>
      <c r="J23" s="40">
        <f t="shared" si="3"/>
        <v>0</v>
      </c>
      <c r="K23" s="40">
        <f t="shared" si="3"/>
        <v>0</v>
      </c>
      <c r="L23" s="40">
        <f t="shared" si="3"/>
        <v>0</v>
      </c>
      <c r="M23" s="40">
        <f t="shared" si="3"/>
        <v>0</v>
      </c>
      <c r="N23" s="40">
        <f t="shared" si="3"/>
        <v>0</v>
      </c>
      <c r="O23" s="40">
        <f t="shared" si="3"/>
        <v>0</v>
      </c>
      <c r="P23" s="40">
        <f t="shared" si="3"/>
        <v>0</v>
      </c>
      <c r="Q23" s="40">
        <f t="shared" si="3"/>
        <v>0</v>
      </c>
      <c r="R23" s="24">
        <f>SUM(F23:Q23)</f>
        <v>0</v>
      </c>
      <c r="S23" s="12" t="e">
        <f>T23/$R$18</f>
        <v>#DIV/0!</v>
      </c>
      <c r="T23" s="13">
        <f>SUM(T4:T17)</f>
        <v>0</v>
      </c>
      <c r="U23" s="12" t="e">
        <f>V23/$R$18</f>
        <v>#DIV/0!</v>
      </c>
      <c r="V23" s="13">
        <f>SUM(V4:V17)</f>
        <v>0</v>
      </c>
      <c r="W23" s="12" t="e">
        <f>X23/$R$18</f>
        <v>#DIV/0!</v>
      </c>
      <c r="X23" s="13">
        <f>SUM(X4:X17)</f>
        <v>0</v>
      </c>
    </row>
    <row r="24" spans="1:24" x14ac:dyDescent="0.2">
      <c r="A24" s="41" t="e">
        <f>B23/E23</f>
        <v>#DIV/0!</v>
      </c>
      <c r="B24" s="19"/>
      <c r="C24" s="19"/>
      <c r="D24" s="19"/>
      <c r="E24" s="26" t="e">
        <f>E23/R23</f>
        <v>#DIV/0!</v>
      </c>
      <c r="F24" s="27" t="e">
        <f t="shared" ref="F24:R24" si="4">F23/$R23</f>
        <v>#DIV/0!</v>
      </c>
      <c r="G24" s="27" t="e">
        <f t="shared" si="4"/>
        <v>#DIV/0!</v>
      </c>
      <c r="H24" s="27" t="e">
        <f t="shared" si="4"/>
        <v>#DIV/0!</v>
      </c>
      <c r="I24" s="27" t="e">
        <f t="shared" si="4"/>
        <v>#DIV/0!</v>
      </c>
      <c r="J24" s="27" t="e">
        <f t="shared" si="4"/>
        <v>#DIV/0!</v>
      </c>
      <c r="K24" s="27" t="e">
        <f t="shared" si="4"/>
        <v>#DIV/0!</v>
      </c>
      <c r="L24" s="27" t="e">
        <f t="shared" si="4"/>
        <v>#DIV/0!</v>
      </c>
      <c r="M24" s="27" t="e">
        <f t="shared" si="4"/>
        <v>#DIV/0!</v>
      </c>
      <c r="N24" s="27" t="e">
        <f t="shared" si="4"/>
        <v>#DIV/0!</v>
      </c>
      <c r="O24" s="27" t="e">
        <f t="shared" si="4"/>
        <v>#DIV/0!</v>
      </c>
      <c r="P24" s="27" t="e">
        <f t="shared" si="4"/>
        <v>#DIV/0!</v>
      </c>
      <c r="Q24" s="27" t="e">
        <f t="shared" si="4"/>
        <v>#DIV/0!</v>
      </c>
      <c r="R24" s="27" t="e">
        <f t="shared" si="4"/>
        <v>#DIV/0!</v>
      </c>
    </row>
    <row r="25" spans="1:24" ht="15.75" x14ac:dyDescent="0.25">
      <c r="A25" s="18"/>
      <c r="B25" s="2"/>
      <c r="C25" s="25" t="s">
        <v>19</v>
      </c>
      <c r="D25" s="25"/>
    </row>
    <row r="26" spans="1:24" x14ac:dyDescent="0.2">
      <c r="A26" s="1" t="s">
        <v>2</v>
      </c>
      <c r="B26" s="2"/>
      <c r="C26" s="6" t="e">
        <f>C23/E23*1000*0.58</f>
        <v>#DIV/0!</v>
      </c>
      <c r="D26" s="6"/>
      <c r="F26" s="5" t="e">
        <f>(F24+H24)*E23</f>
        <v>#DIV/0!</v>
      </c>
      <c r="G26" s="5"/>
    </row>
    <row r="27" spans="1:24" ht="15.75" x14ac:dyDescent="0.25">
      <c r="A27" s="18" t="s">
        <v>35</v>
      </c>
      <c r="B27" s="84"/>
    </row>
    <row r="28" spans="1:24" ht="15.75" x14ac:dyDescent="0.25">
      <c r="A28" s="18" t="s">
        <v>9</v>
      </c>
      <c r="B28" s="35"/>
    </row>
    <row r="29" spans="1:24" x14ac:dyDescent="0.2">
      <c r="A29" s="85"/>
      <c r="B29" s="15"/>
    </row>
    <row r="30" spans="1:24" x14ac:dyDescent="0.2">
      <c r="A30" s="10"/>
      <c r="B30" s="15"/>
    </row>
    <row r="31" spans="1:24" x14ac:dyDescent="0.2">
      <c r="A31" s="10"/>
      <c r="B31" s="15"/>
    </row>
    <row r="32" spans="1:24" x14ac:dyDescent="0.2">
      <c r="A32" s="21"/>
      <c r="B32" s="15"/>
    </row>
    <row r="33" spans="1:2" x14ac:dyDescent="0.2">
      <c r="A33" s="10"/>
      <c r="B33" s="43"/>
    </row>
    <row r="34" spans="1:2" x14ac:dyDescent="0.2">
      <c r="A34" s="10"/>
      <c r="B34" s="15"/>
    </row>
    <row r="35" spans="1:2" x14ac:dyDescent="0.2">
      <c r="A35" s="83"/>
      <c r="B35" s="15"/>
    </row>
    <row r="36" spans="1:2" x14ac:dyDescent="0.2">
      <c r="A36" s="10"/>
      <c r="B36" s="15"/>
    </row>
    <row r="37" spans="1:2" x14ac:dyDescent="0.2">
      <c r="A37" s="10"/>
      <c r="B37" s="15"/>
    </row>
    <row r="38" spans="1:2" x14ac:dyDescent="0.2">
      <c r="A38" s="10"/>
    </row>
    <row r="39" spans="1:2" x14ac:dyDescent="0.2">
      <c r="A39" s="10"/>
      <c r="B39" s="15"/>
    </row>
    <row r="40" spans="1:2" x14ac:dyDescent="0.2">
      <c r="A40" s="10"/>
      <c r="B40" s="15"/>
    </row>
    <row r="41" spans="1:2" x14ac:dyDescent="0.2">
      <c r="A41" s="10"/>
      <c r="B41" s="44"/>
    </row>
    <row r="42" spans="1:2" x14ac:dyDescent="0.2">
      <c r="A42" s="10"/>
    </row>
    <row r="43" spans="1:2" x14ac:dyDescent="0.2">
      <c r="A43" s="10"/>
    </row>
    <row r="44" spans="1:2" x14ac:dyDescent="0.2">
      <c r="A44" s="10"/>
      <c r="B44" s="15"/>
    </row>
    <row r="45" spans="1:2" x14ac:dyDescent="0.2">
      <c r="A45" s="10"/>
    </row>
    <row r="46" spans="1:2" x14ac:dyDescent="0.2">
      <c r="A46" s="10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indexed="33"/>
  </sheetPr>
  <dimension ref="A1:R46"/>
  <sheetViews>
    <sheetView zoomScale="69" zoomScaleNormal="69" workbookViewId="0">
      <selection activeCell="G30" sqref="G30"/>
    </sheetView>
  </sheetViews>
  <sheetFormatPr defaultColWidth="9.6640625" defaultRowHeight="15" x14ac:dyDescent="0.2"/>
  <cols>
    <col min="1" max="1" width="7.6640625" style="1" customWidth="1"/>
    <col min="2" max="2" width="8.109375" style="1" customWidth="1"/>
    <col min="3" max="4" width="6.6640625" style="1" customWidth="1"/>
    <col min="5" max="5" width="5.6640625" style="1" customWidth="1"/>
    <col min="6" max="6" width="6.5546875" style="1" customWidth="1"/>
    <col min="7" max="7" width="6.109375" style="1" customWidth="1"/>
    <col min="8" max="8" width="9.109375" style="1" customWidth="1"/>
    <col min="9" max="9" width="7.44140625" style="1" customWidth="1"/>
    <col min="10" max="11" width="7.77734375" style="1" customWidth="1"/>
    <col min="12" max="12" width="6.88671875" style="1" customWidth="1"/>
    <col min="13" max="13" width="7.109375" style="1" customWidth="1"/>
    <col min="14" max="14" width="7" style="1" customWidth="1"/>
    <col min="15" max="15" width="7.21875" style="1" customWidth="1"/>
    <col min="16" max="16" width="6.5546875" style="1" customWidth="1"/>
    <col min="17" max="17" width="6.21875" style="1" customWidth="1"/>
    <col min="18" max="18" width="5.44140625" style="1" customWidth="1"/>
    <col min="19" max="16384" width="9.6640625" style="1"/>
  </cols>
  <sheetData>
    <row r="1" spans="1:18" ht="18" x14ac:dyDescent="0.25">
      <c r="A1" s="16" t="s">
        <v>14</v>
      </c>
    </row>
    <row r="2" spans="1:18" ht="15.75" x14ac:dyDescent="0.25">
      <c r="A2" s="75" t="s">
        <v>88</v>
      </c>
      <c r="B2" s="18">
        <v>2012</v>
      </c>
    </row>
    <row r="3" spans="1:18" ht="25.5" x14ac:dyDescent="0.2">
      <c r="A3" s="19" t="s">
        <v>84</v>
      </c>
      <c r="B3" s="19" t="s">
        <v>17</v>
      </c>
      <c r="C3" s="90" t="s">
        <v>18</v>
      </c>
      <c r="D3" s="91" t="s">
        <v>19</v>
      </c>
      <c r="E3" s="19" t="s">
        <v>20</v>
      </c>
      <c r="F3" s="20" t="s">
        <v>38</v>
      </c>
      <c r="G3" s="20" t="s">
        <v>25</v>
      </c>
      <c r="H3" s="20" t="s">
        <v>28</v>
      </c>
      <c r="I3" s="20" t="s">
        <v>46</v>
      </c>
      <c r="J3" s="20" t="s">
        <v>39</v>
      </c>
      <c r="K3" s="20" t="s">
        <v>27</v>
      </c>
      <c r="L3" s="19" t="s">
        <v>22</v>
      </c>
      <c r="M3" s="1" t="s">
        <v>23</v>
      </c>
      <c r="N3" s="105"/>
      <c r="O3" s="1" t="s">
        <v>24</v>
      </c>
      <c r="Q3" s="1" t="s">
        <v>31</v>
      </c>
    </row>
    <row r="4" spans="1:18" x14ac:dyDescent="0.2">
      <c r="A4" s="21"/>
      <c r="B4" s="19"/>
      <c r="C4" s="92"/>
      <c r="D4" s="93" t="str">
        <f>IF(C4&lt;&gt;"",(C4*1000)/SUM(E$4:$F4)*0.58,"")</f>
        <v/>
      </c>
      <c r="E4" s="19"/>
      <c r="F4" s="22"/>
      <c r="G4" s="22"/>
      <c r="H4" s="22"/>
      <c r="I4" s="22"/>
      <c r="J4" s="22"/>
      <c r="K4" s="22"/>
      <c r="L4" s="22">
        <f>SUM($F$4:K4)</f>
        <v>0</v>
      </c>
      <c r="N4" s="111">
        <f t="shared" ref="N4:P21" si="0">M4*(SUM(F4:J4))</f>
        <v>0</v>
      </c>
      <c r="O4" s="6"/>
      <c r="P4" s="111">
        <f t="shared" si="0"/>
        <v>0</v>
      </c>
      <c r="Q4" s="116"/>
      <c r="R4" s="111">
        <f t="shared" ref="R4:R21" si="1">Q4*(SUM(F4:J4))</f>
        <v>0</v>
      </c>
    </row>
    <row r="5" spans="1:18" x14ac:dyDescent="0.2">
      <c r="A5" s="21"/>
      <c r="B5" s="19"/>
      <c r="C5" s="92"/>
      <c r="D5" s="93" t="str">
        <f>IF(C5&lt;&gt;"",(C5*1000)/SUM(E$4:$F5)*0.58,"")</f>
        <v/>
      </c>
      <c r="E5" s="19"/>
      <c r="F5" s="22"/>
      <c r="G5" s="22"/>
      <c r="H5" s="22"/>
      <c r="I5" s="22"/>
      <c r="J5" s="22"/>
      <c r="K5" s="22"/>
      <c r="L5" s="22">
        <f>SUM($F$4:K5)</f>
        <v>0</v>
      </c>
      <c r="N5" s="111">
        <f t="shared" si="0"/>
        <v>0</v>
      </c>
      <c r="O5" s="6"/>
      <c r="P5" s="111">
        <f t="shared" si="0"/>
        <v>0</v>
      </c>
      <c r="Q5" s="116"/>
      <c r="R5" s="111">
        <f t="shared" si="1"/>
        <v>0</v>
      </c>
    </row>
    <row r="6" spans="1:18" x14ac:dyDescent="0.2">
      <c r="A6" s="21"/>
      <c r="B6" s="19"/>
      <c r="C6" s="92"/>
      <c r="D6" s="93" t="str">
        <f>IF(C6&lt;&gt;"",(C6*1000)/SUM(E$4:$F6)*0.58,"")</f>
        <v/>
      </c>
      <c r="E6" s="19"/>
      <c r="F6" s="22"/>
      <c r="G6" s="22"/>
      <c r="H6" s="22"/>
      <c r="I6" s="22"/>
      <c r="J6" s="22"/>
      <c r="K6" s="22"/>
      <c r="L6" s="22">
        <f>SUM($F$4:K6)</f>
        <v>0</v>
      </c>
      <c r="N6" s="111">
        <f t="shared" si="0"/>
        <v>0</v>
      </c>
      <c r="O6" s="6"/>
      <c r="P6" s="111">
        <f t="shared" si="0"/>
        <v>0</v>
      </c>
      <c r="Q6" s="116"/>
      <c r="R6" s="111">
        <f t="shared" si="1"/>
        <v>0</v>
      </c>
    </row>
    <row r="7" spans="1:18" x14ac:dyDescent="0.2">
      <c r="A7" s="21"/>
      <c r="B7" s="19"/>
      <c r="C7" s="92"/>
      <c r="D7" s="93" t="str">
        <f>IF(C7&lt;&gt;"",(C7*1000)/SUM(E$4:$F7)*0.58,"")</f>
        <v/>
      </c>
      <c r="E7" s="19"/>
      <c r="F7" s="22"/>
      <c r="G7" s="22"/>
      <c r="H7" s="22"/>
      <c r="I7" s="22"/>
      <c r="J7" s="22"/>
      <c r="K7" s="22"/>
      <c r="L7" s="22">
        <f>SUM($F$4:K7)</f>
        <v>0</v>
      </c>
      <c r="N7" s="111">
        <f t="shared" si="0"/>
        <v>0</v>
      </c>
      <c r="O7" s="6"/>
      <c r="P7" s="111">
        <f t="shared" si="0"/>
        <v>0</v>
      </c>
      <c r="Q7" s="116"/>
      <c r="R7" s="111">
        <f t="shared" si="1"/>
        <v>0</v>
      </c>
    </row>
    <row r="8" spans="1:18" x14ac:dyDescent="0.2">
      <c r="A8" s="21"/>
      <c r="B8" s="19"/>
      <c r="C8" s="92"/>
      <c r="D8" s="93" t="str">
        <f>IF(C8&lt;&gt;"",(C8*1000)/SUM(E$4:$F8)*0.58,"")</f>
        <v/>
      </c>
      <c r="E8" s="19"/>
      <c r="F8" s="22"/>
      <c r="G8" s="22"/>
      <c r="H8" s="22"/>
      <c r="I8" s="22"/>
      <c r="J8" s="22"/>
      <c r="K8" s="22"/>
      <c r="L8" s="22">
        <f>SUM($F$4:K8)</f>
        <v>0</v>
      </c>
      <c r="N8" s="111">
        <f t="shared" si="0"/>
        <v>0</v>
      </c>
      <c r="O8" s="6"/>
      <c r="P8" s="111">
        <f t="shared" si="0"/>
        <v>0</v>
      </c>
      <c r="Q8" s="116"/>
      <c r="R8" s="111">
        <f t="shared" si="1"/>
        <v>0</v>
      </c>
    </row>
    <row r="9" spans="1:18" x14ac:dyDescent="0.2">
      <c r="A9" s="21"/>
      <c r="B9" s="19"/>
      <c r="C9" s="92"/>
      <c r="D9" s="93" t="str">
        <f>IF(C9&lt;&gt;"",(C9*1000)/SUM(E$4:$F9)*0.58,"")</f>
        <v/>
      </c>
      <c r="E9" s="19"/>
      <c r="F9" s="22"/>
      <c r="G9" s="22"/>
      <c r="H9" s="22"/>
      <c r="I9" s="22"/>
      <c r="J9" s="22"/>
      <c r="K9" s="22"/>
      <c r="L9" s="22">
        <f>SUM($F$4:K9)</f>
        <v>0</v>
      </c>
      <c r="N9" s="111">
        <f t="shared" si="0"/>
        <v>0</v>
      </c>
      <c r="O9" s="6"/>
      <c r="P9" s="111">
        <f t="shared" si="0"/>
        <v>0</v>
      </c>
      <c r="Q9" s="116"/>
      <c r="R9" s="111">
        <f t="shared" si="1"/>
        <v>0</v>
      </c>
    </row>
    <row r="10" spans="1:18" x14ac:dyDescent="0.2">
      <c r="A10" s="21"/>
      <c r="B10" s="19"/>
      <c r="C10" s="92"/>
      <c r="D10" s="93" t="str">
        <f>IF(C10&lt;&gt;"",(C10*1000)/SUM(E$4:$F10)*0.58,"")</f>
        <v/>
      </c>
      <c r="E10" s="19"/>
      <c r="F10" s="22"/>
      <c r="G10" s="22"/>
      <c r="H10" s="22"/>
      <c r="I10" s="22"/>
      <c r="J10" s="22"/>
      <c r="K10" s="22"/>
      <c r="L10" s="22">
        <f>SUM($F$4:K10)</f>
        <v>0</v>
      </c>
      <c r="N10" s="111">
        <f t="shared" si="0"/>
        <v>0</v>
      </c>
      <c r="O10" s="6"/>
      <c r="P10" s="111">
        <f t="shared" si="0"/>
        <v>0</v>
      </c>
      <c r="Q10" s="116"/>
      <c r="R10" s="111">
        <f t="shared" si="1"/>
        <v>0</v>
      </c>
    </row>
    <row r="11" spans="1:18" x14ac:dyDescent="0.2">
      <c r="A11" s="21"/>
      <c r="B11" s="19"/>
      <c r="C11" s="92"/>
      <c r="D11" s="93" t="str">
        <f>IF(C11&lt;&gt;"",(C11*1000)/SUM(E$4:$F11)*0.58,"")</f>
        <v/>
      </c>
      <c r="E11" s="19"/>
      <c r="F11" s="22"/>
      <c r="G11" s="22"/>
      <c r="H11" s="22"/>
      <c r="I11" s="22"/>
      <c r="J11" s="22"/>
      <c r="K11" s="22"/>
      <c r="L11" s="22">
        <f>SUM($F$4:K11)</f>
        <v>0</v>
      </c>
      <c r="N11" s="111">
        <f t="shared" si="0"/>
        <v>0</v>
      </c>
      <c r="O11" s="6"/>
      <c r="P11" s="111">
        <f t="shared" si="0"/>
        <v>0</v>
      </c>
      <c r="Q11" s="116"/>
      <c r="R11" s="111">
        <f t="shared" si="1"/>
        <v>0</v>
      </c>
    </row>
    <row r="12" spans="1:18" x14ac:dyDescent="0.2">
      <c r="A12" s="21"/>
      <c r="B12" s="19"/>
      <c r="C12" s="92"/>
      <c r="D12" s="93" t="str">
        <f>IF(C12&lt;&gt;"",(C12*1000)/SUM(E$4:$F12)*0.58,"")</f>
        <v/>
      </c>
      <c r="E12" s="19"/>
      <c r="F12" s="22"/>
      <c r="G12" s="22"/>
      <c r="H12" s="22"/>
      <c r="I12" s="22"/>
      <c r="J12" s="22"/>
      <c r="K12" s="22"/>
      <c r="L12" s="22">
        <f>SUM($F$4:K12)</f>
        <v>0</v>
      </c>
      <c r="N12" s="111">
        <f t="shared" si="0"/>
        <v>0</v>
      </c>
      <c r="O12" s="6"/>
      <c r="P12" s="111">
        <f t="shared" si="0"/>
        <v>0</v>
      </c>
      <c r="Q12" s="116"/>
      <c r="R12" s="111">
        <f t="shared" si="1"/>
        <v>0</v>
      </c>
    </row>
    <row r="13" spans="1:18" x14ac:dyDescent="0.2">
      <c r="A13" s="21"/>
      <c r="B13" s="19"/>
      <c r="C13" s="92"/>
      <c r="D13" s="93" t="str">
        <f>IF(C13&lt;&gt;"",(C13*1000)/SUM(E$4:$F13)*0.58,"")</f>
        <v/>
      </c>
      <c r="E13" s="19"/>
      <c r="F13" s="22"/>
      <c r="G13" s="22"/>
      <c r="H13" s="22"/>
      <c r="I13" s="22"/>
      <c r="J13" s="22"/>
      <c r="K13" s="22"/>
      <c r="L13" s="22">
        <f>SUM($F$4:K13)</f>
        <v>0</v>
      </c>
      <c r="N13" s="111">
        <f t="shared" si="0"/>
        <v>0</v>
      </c>
      <c r="O13" s="6"/>
      <c r="P13" s="111">
        <f t="shared" si="0"/>
        <v>0</v>
      </c>
      <c r="Q13" s="116"/>
      <c r="R13" s="111">
        <f t="shared" si="1"/>
        <v>0</v>
      </c>
    </row>
    <row r="14" spans="1:18" x14ac:dyDescent="0.2">
      <c r="A14" s="21"/>
      <c r="B14" s="19"/>
      <c r="C14" s="92"/>
      <c r="D14" s="93" t="str">
        <f>IF(C14&lt;&gt;"",(C14*1000)/SUM(E$4:$F14)*0.58,"")</f>
        <v/>
      </c>
      <c r="E14" s="19"/>
      <c r="F14" s="22"/>
      <c r="G14" s="22"/>
      <c r="H14" s="22"/>
      <c r="I14" s="22"/>
      <c r="J14" s="22"/>
      <c r="K14" s="22"/>
      <c r="L14" s="22">
        <f>SUM($F$4:K14)</f>
        <v>0</v>
      </c>
      <c r="N14" s="111">
        <f t="shared" si="0"/>
        <v>0</v>
      </c>
      <c r="O14" s="6"/>
      <c r="P14" s="111">
        <f t="shared" si="0"/>
        <v>0</v>
      </c>
      <c r="Q14" s="116"/>
      <c r="R14" s="111">
        <f t="shared" si="1"/>
        <v>0</v>
      </c>
    </row>
    <row r="15" spans="1:18" x14ac:dyDescent="0.2">
      <c r="A15" s="21"/>
      <c r="B15" s="19"/>
      <c r="C15" s="92"/>
      <c r="D15" s="93" t="str">
        <f>IF(C15&lt;&gt;"",(C15*1000)/SUM(E$4:$F15)*0.58,"")</f>
        <v/>
      </c>
      <c r="E15" s="19"/>
      <c r="F15" s="22"/>
      <c r="G15" s="22"/>
      <c r="H15" s="22"/>
      <c r="I15" s="22"/>
      <c r="J15" s="22"/>
      <c r="K15" s="22"/>
      <c r="L15" s="22">
        <f>SUM($F$4:K15)</f>
        <v>0</v>
      </c>
      <c r="N15" s="111">
        <f t="shared" si="0"/>
        <v>0</v>
      </c>
      <c r="O15" s="6"/>
      <c r="P15" s="111">
        <f t="shared" si="0"/>
        <v>0</v>
      </c>
      <c r="Q15" s="116"/>
      <c r="R15" s="111">
        <f t="shared" si="1"/>
        <v>0</v>
      </c>
    </row>
    <row r="16" spans="1:18" x14ac:dyDescent="0.2">
      <c r="A16" s="21"/>
      <c r="B16" s="19"/>
      <c r="C16" s="92"/>
      <c r="D16" s="93" t="str">
        <f>IF(C16&lt;&gt;"",(C16*1000)/SUM(E$4:$F16)*0.58,"")</f>
        <v/>
      </c>
      <c r="E16" s="19"/>
      <c r="F16" s="22"/>
      <c r="G16" s="22"/>
      <c r="H16" s="22"/>
      <c r="I16" s="22"/>
      <c r="J16" s="22"/>
      <c r="K16" s="22"/>
      <c r="L16" s="22">
        <f>SUM($F$4:K16)</f>
        <v>0</v>
      </c>
      <c r="N16" s="111">
        <f t="shared" si="0"/>
        <v>0</v>
      </c>
      <c r="O16" s="6"/>
      <c r="P16" s="111">
        <f t="shared" si="0"/>
        <v>0</v>
      </c>
      <c r="Q16" s="116"/>
      <c r="R16" s="111">
        <f t="shared" si="1"/>
        <v>0</v>
      </c>
    </row>
    <row r="17" spans="1:18" x14ac:dyDescent="0.2">
      <c r="A17" s="21"/>
      <c r="B17" s="19"/>
      <c r="C17" s="92"/>
      <c r="D17" s="93" t="str">
        <f>IF(C17&lt;&gt;"",(C17*1000)/SUM(E$4:$F17)*0.58,"")</f>
        <v/>
      </c>
      <c r="E17" s="19"/>
      <c r="F17" s="22"/>
      <c r="G17" s="22"/>
      <c r="H17" s="22"/>
      <c r="I17" s="22"/>
      <c r="J17" s="22"/>
      <c r="K17" s="22"/>
      <c r="L17" s="22">
        <f>SUM($F$4:K17)</f>
        <v>0</v>
      </c>
      <c r="N17" s="111">
        <f t="shared" si="0"/>
        <v>0</v>
      </c>
      <c r="O17" s="6"/>
      <c r="P17" s="111">
        <f t="shared" si="0"/>
        <v>0</v>
      </c>
      <c r="Q17" s="116"/>
      <c r="R17" s="111">
        <f t="shared" si="1"/>
        <v>0</v>
      </c>
    </row>
    <row r="18" spans="1:18" ht="15.75" x14ac:dyDescent="0.25">
      <c r="A18" s="21"/>
      <c r="B18" s="19"/>
      <c r="C18" s="92"/>
      <c r="D18" s="93" t="str">
        <f>IF(C18&lt;&gt;"",(C18*1000)/SUM(E$4:$F18)*0.58,"")</f>
        <v/>
      </c>
      <c r="E18" s="19"/>
      <c r="F18" s="22"/>
      <c r="G18" s="22"/>
      <c r="H18" s="22"/>
      <c r="I18" s="22"/>
      <c r="J18" s="22"/>
      <c r="K18" s="22"/>
      <c r="L18" s="22">
        <f>SUM($F$4:K18)</f>
        <v>0</v>
      </c>
      <c r="N18" s="111">
        <f t="shared" si="0"/>
        <v>0</v>
      </c>
      <c r="O18" s="13"/>
      <c r="P18" s="111">
        <f t="shared" si="0"/>
        <v>0</v>
      </c>
      <c r="Q18" s="116"/>
      <c r="R18" s="111">
        <f t="shared" si="1"/>
        <v>0</v>
      </c>
    </row>
    <row r="19" spans="1:18" x14ac:dyDescent="0.2">
      <c r="A19" s="21"/>
      <c r="B19" s="19"/>
      <c r="C19" s="92"/>
      <c r="D19" s="93" t="str">
        <f>IF(C19&lt;&gt;"",(C19*1000)/SUM(E$4:$F19)*0.58,"")</f>
        <v/>
      </c>
      <c r="E19" s="19"/>
      <c r="F19" s="22"/>
      <c r="G19" s="22"/>
      <c r="H19" s="22"/>
      <c r="I19" s="22"/>
      <c r="J19" s="22"/>
      <c r="K19" s="22"/>
      <c r="L19" s="22">
        <f>SUM($F$4:K19)</f>
        <v>0</v>
      </c>
      <c r="N19" s="111">
        <f t="shared" si="0"/>
        <v>0</v>
      </c>
      <c r="O19" s="6"/>
      <c r="P19" s="111">
        <f t="shared" si="0"/>
        <v>0</v>
      </c>
      <c r="Q19" s="116"/>
      <c r="R19" s="111">
        <f t="shared" si="1"/>
        <v>0</v>
      </c>
    </row>
    <row r="20" spans="1:18" x14ac:dyDescent="0.2">
      <c r="A20" s="21"/>
      <c r="B20" s="19"/>
      <c r="C20" s="92"/>
      <c r="D20" s="93" t="str">
        <f>IF(C20&lt;&gt;"",(C20*1000)/SUM(E$4:$F20)*0.58,"")</f>
        <v/>
      </c>
      <c r="E20" s="19"/>
      <c r="F20" s="22"/>
      <c r="G20" s="22"/>
      <c r="H20" s="22"/>
      <c r="I20" s="22"/>
      <c r="J20" s="22"/>
      <c r="K20" s="22"/>
      <c r="L20" s="22">
        <f>SUM($F$4:K20)</f>
        <v>0</v>
      </c>
      <c r="N20" s="111">
        <f t="shared" si="0"/>
        <v>0</v>
      </c>
      <c r="O20" s="6"/>
      <c r="P20" s="111">
        <f t="shared" si="0"/>
        <v>0</v>
      </c>
      <c r="Q20" s="116"/>
      <c r="R20" s="111">
        <f t="shared" si="1"/>
        <v>0</v>
      </c>
    </row>
    <row r="21" spans="1:18" x14ac:dyDescent="0.2">
      <c r="A21" s="21"/>
      <c r="B21" s="19"/>
      <c r="C21" s="92"/>
      <c r="D21" s="93" t="str">
        <f>IF(C21&lt;&gt;"",(C21*1000)/SUM(E$4:$F21)*0.58,"")</f>
        <v/>
      </c>
      <c r="E21" s="19"/>
      <c r="F21" s="22"/>
      <c r="G21" s="22"/>
      <c r="H21" s="22"/>
      <c r="I21" s="22"/>
      <c r="J21" s="22"/>
      <c r="K21" s="22"/>
      <c r="L21" s="22">
        <f>SUM($F$4:K21)</f>
        <v>0</v>
      </c>
      <c r="N21" s="111">
        <f t="shared" si="0"/>
        <v>0</v>
      </c>
      <c r="O21" s="6"/>
      <c r="P21" s="111">
        <f t="shared" si="0"/>
        <v>0</v>
      </c>
      <c r="Q21" s="116"/>
      <c r="R21" s="111">
        <f t="shared" si="1"/>
        <v>0</v>
      </c>
    </row>
    <row r="22" spans="1:18" x14ac:dyDescent="0.2">
      <c r="A22" s="21"/>
      <c r="B22" s="19"/>
      <c r="C22" s="92"/>
      <c r="D22" s="93" t="str">
        <f>IF(C22&lt;&gt;"",(C22*1000)/SUM(E$4:$F22)*0.58,"")</f>
        <v/>
      </c>
      <c r="E22" s="19"/>
      <c r="F22" s="22"/>
      <c r="G22" s="22"/>
      <c r="H22" s="22"/>
      <c r="I22" s="22"/>
      <c r="J22" s="22"/>
      <c r="K22" s="22"/>
      <c r="L22" s="22">
        <f>SUM($F$4:K22)</f>
        <v>0</v>
      </c>
      <c r="N22" s="111">
        <f>M22*(SUM(F22:J22))</f>
        <v>0</v>
      </c>
      <c r="O22" s="6"/>
      <c r="P22" s="111">
        <f>O22*(SUM(H22:L22))</f>
        <v>0</v>
      </c>
      <c r="Q22" s="116"/>
      <c r="R22" s="111">
        <f>Q22*(SUM(J22:N22))</f>
        <v>0</v>
      </c>
    </row>
    <row r="23" spans="1:18" ht="15.75" x14ac:dyDescent="0.25">
      <c r="A23" s="41" t="e">
        <f>B23/E23</f>
        <v>#DIV/0!</v>
      </c>
      <c r="B23" s="23">
        <f t="shared" ref="B23:K23" si="2">SUM(B4:B22)</f>
        <v>0</v>
      </c>
      <c r="C23" s="23">
        <f t="shared" si="2"/>
        <v>0</v>
      </c>
      <c r="D23" s="23">
        <f t="shared" si="2"/>
        <v>0</v>
      </c>
      <c r="E23" s="23">
        <f t="shared" si="2"/>
        <v>0</v>
      </c>
      <c r="F23" s="23">
        <f t="shared" si="2"/>
        <v>0</v>
      </c>
      <c r="G23" s="23">
        <f t="shared" si="2"/>
        <v>0</v>
      </c>
      <c r="H23" s="23">
        <f t="shared" si="2"/>
        <v>0</v>
      </c>
      <c r="I23" s="23">
        <f t="shared" si="2"/>
        <v>0</v>
      </c>
      <c r="J23" s="23">
        <f t="shared" si="2"/>
        <v>0</v>
      </c>
      <c r="K23" s="23">
        <f t="shared" si="2"/>
        <v>0</v>
      </c>
      <c r="L23" s="24">
        <f>SUM(F23:K23)</f>
        <v>0</v>
      </c>
      <c r="M23" s="12" t="e">
        <f>N23/$L$23</f>
        <v>#DIV/0!</v>
      </c>
      <c r="N23" s="13">
        <f>SUM(N4:N22)</f>
        <v>0</v>
      </c>
      <c r="O23" s="12" t="e">
        <f>P23/$L$23</f>
        <v>#DIV/0!</v>
      </c>
      <c r="P23" s="13">
        <f>SUM(P5:P18)</f>
        <v>0</v>
      </c>
      <c r="Q23" s="12" t="e">
        <f>R23/$L$23</f>
        <v>#DIV/0!</v>
      </c>
      <c r="R23" s="13">
        <f>SUM(R5:R18)</f>
        <v>0</v>
      </c>
    </row>
    <row r="24" spans="1:18" x14ac:dyDescent="0.2">
      <c r="A24" s="19"/>
      <c r="B24" s="31"/>
      <c r="C24" s="31">
        <f>C23*1000/10</f>
        <v>0</v>
      </c>
      <c r="D24" s="31"/>
      <c r="E24" s="26" t="e">
        <f>E23/L23</f>
        <v>#DIV/0!</v>
      </c>
      <c r="F24" s="27" t="e">
        <f t="shared" ref="F24:L24" si="3">F23/$L23</f>
        <v>#DIV/0!</v>
      </c>
      <c r="G24" s="27" t="e">
        <f t="shared" si="3"/>
        <v>#DIV/0!</v>
      </c>
      <c r="H24" s="27" t="e">
        <f t="shared" si="3"/>
        <v>#DIV/0!</v>
      </c>
      <c r="I24" s="27" t="e">
        <f t="shared" si="3"/>
        <v>#DIV/0!</v>
      </c>
      <c r="J24" s="27" t="e">
        <f t="shared" si="3"/>
        <v>#DIV/0!</v>
      </c>
      <c r="K24" s="27" t="e">
        <f t="shared" si="3"/>
        <v>#DIV/0!</v>
      </c>
      <c r="L24" s="27" t="e">
        <f t="shared" si="3"/>
        <v>#DIV/0!</v>
      </c>
      <c r="N24" s="111"/>
    </row>
    <row r="25" spans="1:18" ht="15.75" x14ac:dyDescent="0.25">
      <c r="A25" s="18"/>
      <c r="C25" s="25" t="s">
        <v>19</v>
      </c>
      <c r="D25" s="25"/>
      <c r="N25" s="114"/>
    </row>
    <row r="26" spans="1:18" x14ac:dyDescent="0.2">
      <c r="A26" s="1" t="s">
        <v>2</v>
      </c>
      <c r="C26" s="6"/>
      <c r="D26" s="6">
        <f>SUM(D4:D14)</f>
        <v>0</v>
      </c>
      <c r="N26" s="114"/>
    </row>
    <row r="27" spans="1:18" x14ac:dyDescent="0.2">
      <c r="A27" s="1" t="s">
        <v>8</v>
      </c>
      <c r="B27" s="80"/>
      <c r="N27" s="114"/>
    </row>
    <row r="28" spans="1:18" ht="15.75" x14ac:dyDescent="0.25">
      <c r="A28" s="18" t="s">
        <v>9</v>
      </c>
      <c r="B28" s="10"/>
      <c r="N28" s="114"/>
    </row>
    <row r="29" spans="1:18" x14ac:dyDescent="0.2">
      <c r="A29" s="85"/>
      <c r="B29" s="15"/>
      <c r="N29" s="114"/>
    </row>
    <row r="30" spans="1:18" x14ac:dyDescent="0.2">
      <c r="A30" s="85"/>
      <c r="B30" s="15"/>
      <c r="N30" s="74"/>
    </row>
    <row r="31" spans="1:18" ht="15.75" x14ac:dyDescent="0.25">
      <c r="A31" s="85"/>
      <c r="B31" s="15"/>
      <c r="N31" s="115"/>
    </row>
    <row r="32" spans="1:18" x14ac:dyDescent="0.2">
      <c r="A32" s="85"/>
      <c r="B32" s="15"/>
    </row>
    <row r="33" spans="1:2" x14ac:dyDescent="0.2">
      <c r="A33" s="85"/>
      <c r="B33" s="15"/>
    </row>
    <row r="34" spans="1:2" x14ac:dyDescent="0.2">
      <c r="A34" s="42"/>
      <c r="B34" s="15"/>
    </row>
    <row r="35" spans="1:2" x14ac:dyDescent="0.2">
      <c r="A35" s="42"/>
      <c r="B35" s="15"/>
    </row>
    <row r="36" spans="1:2" x14ac:dyDescent="0.2">
      <c r="A36" s="10"/>
      <c r="B36" s="15"/>
    </row>
    <row r="37" spans="1:2" x14ac:dyDescent="0.2">
      <c r="A37" s="42"/>
    </row>
    <row r="38" spans="1:2" x14ac:dyDescent="0.2">
      <c r="A38" s="42"/>
    </row>
    <row r="39" spans="1:2" x14ac:dyDescent="0.2">
      <c r="A39" s="15"/>
      <c r="B39" s="15"/>
    </row>
    <row r="40" spans="1:2" x14ac:dyDescent="0.2">
      <c r="A40" s="42"/>
      <c r="B40" s="15"/>
    </row>
    <row r="41" spans="1:2" x14ac:dyDescent="0.2">
      <c r="A41" s="42"/>
      <c r="B41" s="15"/>
    </row>
    <row r="42" spans="1:2" x14ac:dyDescent="0.2">
      <c r="A42" s="42"/>
      <c r="B42" s="15"/>
    </row>
    <row r="43" spans="1:2" x14ac:dyDescent="0.2">
      <c r="A43" s="42"/>
    </row>
    <row r="44" spans="1:2" x14ac:dyDescent="0.2">
      <c r="A44" s="42"/>
    </row>
    <row r="45" spans="1:2" x14ac:dyDescent="0.2">
      <c r="A45" s="42"/>
    </row>
    <row r="46" spans="1:2" x14ac:dyDescent="0.2">
      <c r="A46" s="42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indexed="33"/>
  </sheetPr>
  <dimension ref="A1:R37"/>
  <sheetViews>
    <sheetView zoomScale="87" zoomScaleNormal="87" workbookViewId="0">
      <selection activeCell="A6" sqref="A6"/>
    </sheetView>
  </sheetViews>
  <sheetFormatPr defaultColWidth="9.6640625" defaultRowHeight="15" x14ac:dyDescent="0.2"/>
  <cols>
    <col min="1" max="1" width="8.6640625" style="1" customWidth="1"/>
    <col min="2" max="2" width="7.33203125" style="1" customWidth="1"/>
    <col min="3" max="5" width="5.6640625" style="1" customWidth="1"/>
    <col min="6" max="9" width="7.6640625" style="1" customWidth="1"/>
    <col min="10" max="11" width="6.6640625" style="1" customWidth="1"/>
    <col min="12" max="12" width="6.5546875" style="1" customWidth="1"/>
    <col min="13" max="14" width="6.6640625" style="1" customWidth="1"/>
    <col min="15" max="15" width="3.5546875" style="1" customWidth="1"/>
    <col min="16" max="16" width="6.6640625" style="1" customWidth="1"/>
    <col min="17" max="17" width="5.109375" style="1" customWidth="1"/>
    <col min="18" max="18" width="5.88671875" style="1" customWidth="1"/>
    <col min="19" max="16384" width="9.6640625" style="1"/>
  </cols>
  <sheetData>
    <row r="1" spans="1:18" ht="18" x14ac:dyDescent="0.25">
      <c r="A1" s="16" t="s">
        <v>14</v>
      </c>
      <c r="B1" s="42"/>
      <c r="C1" s="42"/>
      <c r="D1" s="42"/>
      <c r="E1" s="18">
        <v>2012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x14ac:dyDescent="0.2">
      <c r="A2" s="75" t="s">
        <v>87</v>
      </c>
      <c r="Q2" s="42"/>
    </row>
    <row r="3" spans="1:18" ht="25.5" x14ac:dyDescent="0.2">
      <c r="A3" s="19" t="s">
        <v>84</v>
      </c>
      <c r="B3" s="19" t="s">
        <v>17</v>
      </c>
      <c r="C3" s="90" t="s">
        <v>18</v>
      </c>
      <c r="D3" s="91" t="s">
        <v>19</v>
      </c>
      <c r="E3" s="19" t="s">
        <v>20</v>
      </c>
      <c r="F3" s="20" t="s">
        <v>38</v>
      </c>
      <c r="G3" s="20" t="s">
        <v>25</v>
      </c>
      <c r="H3" s="20" t="s">
        <v>28</v>
      </c>
      <c r="I3" s="20" t="s">
        <v>46</v>
      </c>
      <c r="J3" s="20" t="s">
        <v>39</v>
      </c>
      <c r="K3" s="20" t="s">
        <v>27</v>
      </c>
      <c r="L3" s="19" t="s">
        <v>22</v>
      </c>
      <c r="M3" s="1" t="s">
        <v>23</v>
      </c>
      <c r="N3" s="105"/>
      <c r="O3" s="1" t="s">
        <v>24</v>
      </c>
      <c r="Q3" s="1" t="s">
        <v>31</v>
      </c>
    </row>
    <row r="4" spans="1:18" x14ac:dyDescent="0.2">
      <c r="A4" s="21"/>
      <c r="B4" s="19"/>
      <c r="C4" s="92"/>
      <c r="D4" s="93" t="str">
        <f>IF(C4&lt;&gt;"",(C4*1000)/SUM(E$4:$F4)*0.58,"")</f>
        <v/>
      </c>
      <c r="E4" s="19"/>
      <c r="F4" s="22"/>
      <c r="G4" s="22"/>
      <c r="H4" s="22"/>
      <c r="I4" s="22"/>
      <c r="J4" s="22"/>
      <c r="K4" s="22"/>
      <c r="L4" s="22">
        <f>SUM($F$4:K4)</f>
        <v>0</v>
      </c>
      <c r="N4" s="111">
        <f t="shared" ref="N4:P21" si="0">M4*(SUM(F4:J4))</f>
        <v>0</v>
      </c>
      <c r="O4" s="6"/>
      <c r="P4" s="111">
        <f t="shared" si="0"/>
        <v>0</v>
      </c>
      <c r="Q4" s="116"/>
      <c r="R4" s="111">
        <f t="shared" ref="R4:R21" si="1">Q4*(SUM(F4:J4))</f>
        <v>0</v>
      </c>
    </row>
    <row r="5" spans="1:18" x14ac:dyDescent="0.2">
      <c r="A5" s="21"/>
      <c r="B5" s="19"/>
      <c r="C5" s="92"/>
      <c r="D5" s="93" t="str">
        <f>IF(C5&lt;&gt;"",(C5*1000)/SUM(E$4:$F5)*0.58,"")</f>
        <v/>
      </c>
      <c r="E5" s="19"/>
      <c r="F5" s="22"/>
      <c r="G5" s="22"/>
      <c r="H5" s="22"/>
      <c r="I5" s="22"/>
      <c r="J5" s="22"/>
      <c r="K5" s="22"/>
      <c r="L5" s="22">
        <f>SUM($F$4:K5)</f>
        <v>0</v>
      </c>
      <c r="N5" s="111">
        <f t="shared" si="0"/>
        <v>0</v>
      </c>
      <c r="O5" s="6"/>
      <c r="P5" s="111">
        <f t="shared" si="0"/>
        <v>0</v>
      </c>
      <c r="Q5" s="116"/>
      <c r="R5" s="111">
        <f t="shared" si="1"/>
        <v>0</v>
      </c>
    </row>
    <row r="6" spans="1:18" x14ac:dyDescent="0.2">
      <c r="A6" s="21"/>
      <c r="B6" s="19"/>
      <c r="C6" s="92"/>
      <c r="D6" s="93" t="str">
        <f>IF(C6&lt;&gt;"",(C6*1000)/SUM(E$4:$F6)*0.58,"")</f>
        <v/>
      </c>
      <c r="E6" s="19"/>
      <c r="F6" s="22"/>
      <c r="G6" s="22"/>
      <c r="H6" s="22"/>
      <c r="I6" s="22"/>
      <c r="J6" s="22"/>
      <c r="K6" s="22"/>
      <c r="L6" s="22">
        <f>SUM($F$4:K6)</f>
        <v>0</v>
      </c>
      <c r="N6" s="111">
        <f t="shared" si="0"/>
        <v>0</v>
      </c>
      <c r="O6" s="6"/>
      <c r="P6" s="111">
        <f t="shared" si="0"/>
        <v>0</v>
      </c>
      <c r="Q6" s="116"/>
      <c r="R6" s="111">
        <f t="shared" si="1"/>
        <v>0</v>
      </c>
    </row>
    <row r="7" spans="1:18" x14ac:dyDescent="0.2">
      <c r="A7" s="21"/>
      <c r="B7" s="19"/>
      <c r="C7" s="92"/>
      <c r="D7" s="93" t="str">
        <f>IF(C7&lt;&gt;"",(C7*1000)/SUM(E$4:$F7)*0.58,"")</f>
        <v/>
      </c>
      <c r="E7" s="19"/>
      <c r="F7" s="22"/>
      <c r="G7" s="22"/>
      <c r="H7" s="22"/>
      <c r="I7" s="22"/>
      <c r="J7" s="22"/>
      <c r="K7" s="22"/>
      <c r="L7" s="22">
        <f>SUM($F$4:K7)</f>
        <v>0</v>
      </c>
      <c r="N7" s="111">
        <f t="shared" si="0"/>
        <v>0</v>
      </c>
      <c r="O7" s="6"/>
      <c r="P7" s="111">
        <f t="shared" si="0"/>
        <v>0</v>
      </c>
      <c r="Q7" s="116"/>
      <c r="R7" s="111">
        <f t="shared" si="1"/>
        <v>0</v>
      </c>
    </row>
    <row r="8" spans="1:18" x14ac:dyDescent="0.2">
      <c r="A8" s="21"/>
      <c r="B8" s="19"/>
      <c r="C8" s="92"/>
      <c r="D8" s="93" t="str">
        <f>IF(C8&lt;&gt;"",(C8*1000)/SUM(E$4:$F8)*0.58,"")</f>
        <v/>
      </c>
      <c r="E8" s="19"/>
      <c r="F8" s="22"/>
      <c r="G8" s="22"/>
      <c r="H8" s="22"/>
      <c r="I8" s="22"/>
      <c r="J8" s="22"/>
      <c r="K8" s="22"/>
      <c r="L8" s="22">
        <f>SUM($F$4:K8)</f>
        <v>0</v>
      </c>
      <c r="N8" s="111">
        <f t="shared" si="0"/>
        <v>0</v>
      </c>
      <c r="O8" s="6"/>
      <c r="P8" s="111">
        <f t="shared" si="0"/>
        <v>0</v>
      </c>
      <c r="Q8" s="116"/>
      <c r="R8" s="111">
        <f t="shared" si="1"/>
        <v>0</v>
      </c>
    </row>
    <row r="9" spans="1:18" x14ac:dyDescent="0.2">
      <c r="A9" s="21"/>
      <c r="B9" s="19"/>
      <c r="C9" s="92"/>
      <c r="D9" s="93" t="str">
        <f>IF(C9&lt;&gt;"",(C9*1000)/SUM(E$4:$F9)*0.58,"")</f>
        <v/>
      </c>
      <c r="E9" s="19"/>
      <c r="F9" s="22"/>
      <c r="G9" s="22"/>
      <c r="H9" s="22"/>
      <c r="I9" s="22"/>
      <c r="J9" s="22"/>
      <c r="K9" s="22"/>
      <c r="L9" s="22">
        <f>SUM($F$4:K9)</f>
        <v>0</v>
      </c>
      <c r="N9" s="111">
        <f t="shared" si="0"/>
        <v>0</v>
      </c>
      <c r="O9" s="6"/>
      <c r="P9" s="111">
        <f t="shared" si="0"/>
        <v>0</v>
      </c>
      <c r="Q9" s="116"/>
      <c r="R9" s="111">
        <f t="shared" si="1"/>
        <v>0</v>
      </c>
    </row>
    <row r="10" spans="1:18" x14ac:dyDescent="0.2">
      <c r="A10" s="21"/>
      <c r="B10" s="19"/>
      <c r="C10" s="92"/>
      <c r="D10" s="93" t="str">
        <f>IF(C10&lt;&gt;"",(C10*1000)/SUM(E$4:$F10)*0.58,"")</f>
        <v/>
      </c>
      <c r="E10" s="19"/>
      <c r="F10" s="22"/>
      <c r="G10" s="22"/>
      <c r="H10" s="22"/>
      <c r="I10" s="22"/>
      <c r="J10" s="22"/>
      <c r="K10" s="22"/>
      <c r="L10" s="22">
        <f>SUM($F$4:K10)</f>
        <v>0</v>
      </c>
      <c r="N10" s="111">
        <f t="shared" si="0"/>
        <v>0</v>
      </c>
      <c r="O10" s="6"/>
      <c r="P10" s="111">
        <f t="shared" si="0"/>
        <v>0</v>
      </c>
      <c r="Q10" s="116"/>
      <c r="R10" s="111">
        <f t="shared" si="1"/>
        <v>0</v>
      </c>
    </row>
    <row r="11" spans="1:18" x14ac:dyDescent="0.2">
      <c r="A11" s="21"/>
      <c r="B11" s="19"/>
      <c r="C11" s="92"/>
      <c r="D11" s="93" t="str">
        <f>IF(C11&lt;&gt;"",(C11*1000)/SUM(E$4:$F11)*0.58,"")</f>
        <v/>
      </c>
      <c r="E11" s="19"/>
      <c r="F11" s="22"/>
      <c r="G11" s="22"/>
      <c r="H11" s="22"/>
      <c r="I11" s="22"/>
      <c r="J11" s="22"/>
      <c r="K11" s="22"/>
      <c r="L11" s="22">
        <f>SUM($F$4:K11)</f>
        <v>0</v>
      </c>
      <c r="N11" s="111">
        <f t="shared" si="0"/>
        <v>0</v>
      </c>
      <c r="O11" s="6"/>
      <c r="P11" s="111">
        <f t="shared" si="0"/>
        <v>0</v>
      </c>
      <c r="Q11" s="116"/>
      <c r="R11" s="111">
        <f t="shared" si="1"/>
        <v>0</v>
      </c>
    </row>
    <row r="12" spans="1:18" x14ac:dyDescent="0.2">
      <c r="A12" s="21"/>
      <c r="B12" s="19"/>
      <c r="C12" s="92"/>
      <c r="D12" s="93" t="str">
        <f>IF(C12&lt;&gt;"",(C12*1000)/SUM(E$4:$F12)*0.58,"")</f>
        <v/>
      </c>
      <c r="E12" s="19"/>
      <c r="F12" s="22"/>
      <c r="G12" s="22"/>
      <c r="H12" s="22"/>
      <c r="I12" s="22"/>
      <c r="J12" s="22"/>
      <c r="K12" s="22"/>
      <c r="L12" s="22">
        <f>SUM($F$4:K12)</f>
        <v>0</v>
      </c>
      <c r="N12" s="111">
        <f t="shared" si="0"/>
        <v>0</v>
      </c>
      <c r="O12" s="6"/>
      <c r="P12" s="111">
        <f t="shared" si="0"/>
        <v>0</v>
      </c>
      <c r="Q12" s="116"/>
      <c r="R12" s="111">
        <f t="shared" si="1"/>
        <v>0</v>
      </c>
    </row>
    <row r="13" spans="1:18" x14ac:dyDescent="0.2">
      <c r="A13" s="21"/>
      <c r="B13" s="19"/>
      <c r="C13" s="92"/>
      <c r="D13" s="93" t="str">
        <f>IF(C13&lt;&gt;"",(C13*1000)/SUM(E$4:$F13)*0.58,"")</f>
        <v/>
      </c>
      <c r="E13" s="19"/>
      <c r="F13" s="22"/>
      <c r="G13" s="22"/>
      <c r="H13" s="22"/>
      <c r="I13" s="22"/>
      <c r="J13" s="22"/>
      <c r="K13" s="22"/>
      <c r="L13" s="22">
        <f>SUM($F$4:K13)</f>
        <v>0</v>
      </c>
      <c r="N13" s="111">
        <f t="shared" si="0"/>
        <v>0</v>
      </c>
      <c r="O13" s="6"/>
      <c r="P13" s="111">
        <f t="shared" si="0"/>
        <v>0</v>
      </c>
      <c r="Q13" s="116"/>
      <c r="R13" s="111">
        <f t="shared" si="1"/>
        <v>0</v>
      </c>
    </row>
    <row r="14" spans="1:18" x14ac:dyDescent="0.2">
      <c r="A14" s="21"/>
      <c r="B14" s="19"/>
      <c r="C14" s="92"/>
      <c r="D14" s="93" t="str">
        <f>IF(C14&lt;&gt;"",(C14*1000)/SUM(E$4:$F14)*0.58,"")</f>
        <v/>
      </c>
      <c r="E14" s="19"/>
      <c r="F14" s="22"/>
      <c r="G14" s="22"/>
      <c r="H14" s="22"/>
      <c r="I14" s="22"/>
      <c r="J14" s="22"/>
      <c r="K14" s="22"/>
      <c r="L14" s="22">
        <f>SUM($F$4:K14)</f>
        <v>0</v>
      </c>
      <c r="N14" s="111">
        <f t="shared" si="0"/>
        <v>0</v>
      </c>
      <c r="O14" s="6"/>
      <c r="P14" s="111">
        <f t="shared" si="0"/>
        <v>0</v>
      </c>
      <c r="Q14" s="116"/>
      <c r="R14" s="111">
        <f t="shared" si="1"/>
        <v>0</v>
      </c>
    </row>
    <row r="15" spans="1:18" x14ac:dyDescent="0.2">
      <c r="A15" s="21"/>
      <c r="B15" s="19"/>
      <c r="C15" s="92"/>
      <c r="D15" s="93" t="str">
        <f>IF(C15&lt;&gt;"",(C15*1000)/SUM(E$4:$F15)*0.58,"")</f>
        <v/>
      </c>
      <c r="E15" s="19"/>
      <c r="F15" s="22"/>
      <c r="G15" s="22"/>
      <c r="H15" s="22"/>
      <c r="I15" s="22"/>
      <c r="J15" s="22"/>
      <c r="K15" s="22"/>
      <c r="L15" s="22">
        <f>SUM($F$4:K15)</f>
        <v>0</v>
      </c>
      <c r="N15" s="111">
        <f t="shared" si="0"/>
        <v>0</v>
      </c>
      <c r="O15" s="6"/>
      <c r="P15" s="111">
        <f t="shared" si="0"/>
        <v>0</v>
      </c>
      <c r="Q15" s="116"/>
      <c r="R15" s="111">
        <f t="shared" si="1"/>
        <v>0</v>
      </c>
    </row>
    <row r="16" spans="1:18" x14ac:dyDescent="0.2">
      <c r="A16" s="21"/>
      <c r="B16" s="19"/>
      <c r="C16" s="92"/>
      <c r="D16" s="93" t="str">
        <f>IF(C16&lt;&gt;"",(C16*1000)/SUM(E$4:$F16)*0.58,"")</f>
        <v/>
      </c>
      <c r="E16" s="19"/>
      <c r="F16" s="22"/>
      <c r="G16" s="22"/>
      <c r="H16" s="22"/>
      <c r="I16" s="22"/>
      <c r="J16" s="22"/>
      <c r="K16" s="22"/>
      <c r="L16" s="22">
        <f>SUM($F$4:K16)</f>
        <v>0</v>
      </c>
      <c r="N16" s="111">
        <f t="shared" si="0"/>
        <v>0</v>
      </c>
      <c r="O16" s="6"/>
      <c r="P16" s="111">
        <f t="shared" si="0"/>
        <v>0</v>
      </c>
      <c r="Q16" s="116"/>
      <c r="R16" s="111">
        <f t="shared" si="1"/>
        <v>0</v>
      </c>
    </row>
    <row r="17" spans="1:18" x14ac:dyDescent="0.2">
      <c r="A17" s="21"/>
      <c r="B17" s="19"/>
      <c r="C17" s="92"/>
      <c r="D17" s="93" t="str">
        <f>IF(C17&lt;&gt;"",(C17*1000)/SUM(E$4:$F17)*0.58,"")</f>
        <v/>
      </c>
      <c r="E17" s="19"/>
      <c r="F17" s="22"/>
      <c r="G17" s="22"/>
      <c r="H17" s="22"/>
      <c r="I17" s="22"/>
      <c r="J17" s="22"/>
      <c r="K17" s="22"/>
      <c r="L17" s="22">
        <f>SUM($F$4:K17)</f>
        <v>0</v>
      </c>
      <c r="N17" s="111">
        <f t="shared" si="0"/>
        <v>0</v>
      </c>
      <c r="O17" s="6"/>
      <c r="P17" s="111">
        <f t="shared" si="0"/>
        <v>0</v>
      </c>
      <c r="Q17" s="116"/>
      <c r="R17" s="111">
        <f t="shared" si="1"/>
        <v>0</v>
      </c>
    </row>
    <row r="18" spans="1:18" ht="15.75" x14ac:dyDescent="0.25">
      <c r="A18" s="21"/>
      <c r="B18" s="19"/>
      <c r="C18" s="92"/>
      <c r="D18" s="93" t="str">
        <f>IF(C18&lt;&gt;"",(C18*1000)/SUM(E$4:$F18)*0.58,"")</f>
        <v/>
      </c>
      <c r="E18" s="19"/>
      <c r="F18" s="22"/>
      <c r="G18" s="22"/>
      <c r="H18" s="22"/>
      <c r="I18" s="22"/>
      <c r="J18" s="22"/>
      <c r="K18" s="22"/>
      <c r="L18" s="22">
        <f>SUM($F$4:K18)</f>
        <v>0</v>
      </c>
      <c r="N18" s="111">
        <f t="shared" si="0"/>
        <v>0</v>
      </c>
      <c r="O18" s="13"/>
      <c r="P18" s="111">
        <f t="shared" si="0"/>
        <v>0</v>
      </c>
      <c r="Q18" s="116"/>
      <c r="R18" s="111">
        <f t="shared" si="1"/>
        <v>0</v>
      </c>
    </row>
    <row r="19" spans="1:18" x14ac:dyDescent="0.2">
      <c r="A19" s="21"/>
      <c r="B19" s="19"/>
      <c r="C19" s="92"/>
      <c r="D19" s="93" t="str">
        <f>IF(C19&lt;&gt;"",(C19*1000)/SUM(E$4:$F19)*0.58,"")</f>
        <v/>
      </c>
      <c r="E19" s="19"/>
      <c r="F19" s="22"/>
      <c r="G19" s="22"/>
      <c r="H19" s="22"/>
      <c r="I19" s="22"/>
      <c r="J19" s="22"/>
      <c r="K19" s="22"/>
      <c r="L19" s="22">
        <f>SUM($F$4:K19)</f>
        <v>0</v>
      </c>
      <c r="N19" s="111">
        <f t="shared" si="0"/>
        <v>0</v>
      </c>
      <c r="O19" s="6"/>
      <c r="P19" s="111">
        <f t="shared" si="0"/>
        <v>0</v>
      </c>
      <c r="Q19" s="116"/>
      <c r="R19" s="111">
        <f t="shared" si="1"/>
        <v>0</v>
      </c>
    </row>
    <row r="20" spans="1:18" x14ac:dyDescent="0.2">
      <c r="A20" s="21"/>
      <c r="B20" s="19"/>
      <c r="C20" s="92"/>
      <c r="D20" s="93" t="str">
        <f>IF(C20&lt;&gt;"",(C20*1000)/SUM(E$4:$F20)*0.58,"")</f>
        <v/>
      </c>
      <c r="E20" s="19"/>
      <c r="F20" s="22"/>
      <c r="G20" s="22"/>
      <c r="H20" s="22"/>
      <c r="I20" s="22"/>
      <c r="J20" s="22"/>
      <c r="K20" s="22"/>
      <c r="L20" s="22">
        <f>SUM($F$4:K20)</f>
        <v>0</v>
      </c>
      <c r="N20" s="111">
        <f t="shared" si="0"/>
        <v>0</v>
      </c>
      <c r="O20" s="6"/>
      <c r="P20" s="111">
        <f t="shared" si="0"/>
        <v>0</v>
      </c>
      <c r="Q20" s="116"/>
      <c r="R20" s="111">
        <f t="shared" si="1"/>
        <v>0</v>
      </c>
    </row>
    <row r="21" spans="1:18" x14ac:dyDescent="0.2">
      <c r="A21" s="21"/>
      <c r="B21" s="19"/>
      <c r="C21" s="92"/>
      <c r="D21" s="93" t="str">
        <f>IF(C21&lt;&gt;"",(C21*1000)/SUM(E$4:$F21)*0.58,"")</f>
        <v/>
      </c>
      <c r="E21" s="19"/>
      <c r="F21" s="22"/>
      <c r="G21" s="22"/>
      <c r="H21" s="22"/>
      <c r="I21" s="22"/>
      <c r="J21" s="22"/>
      <c r="K21" s="22"/>
      <c r="L21" s="22">
        <f>SUM($F$4:K21)</f>
        <v>0</v>
      </c>
      <c r="N21" s="111">
        <f t="shared" si="0"/>
        <v>0</v>
      </c>
      <c r="O21" s="6"/>
      <c r="P21" s="111">
        <f t="shared" si="0"/>
        <v>0</v>
      </c>
      <c r="Q21" s="116"/>
      <c r="R21" s="111">
        <f t="shared" si="1"/>
        <v>0</v>
      </c>
    </row>
    <row r="22" spans="1:18" x14ac:dyDescent="0.2">
      <c r="A22" s="21"/>
      <c r="B22" s="19"/>
      <c r="C22" s="92"/>
      <c r="D22" s="93" t="str">
        <f>IF(C22&lt;&gt;"",(C22*1000)/SUM(E$4:$F22)*0.58,"")</f>
        <v/>
      </c>
      <c r="E22" s="19"/>
      <c r="F22" s="22"/>
      <c r="G22" s="22"/>
      <c r="H22" s="22"/>
      <c r="I22" s="22"/>
      <c r="J22" s="22"/>
      <c r="K22" s="22"/>
      <c r="L22" s="22">
        <f>SUM($F$4:K22)</f>
        <v>0</v>
      </c>
      <c r="N22" s="111">
        <f>M22*(SUM(F22:J22))</f>
        <v>0</v>
      </c>
      <c r="O22" s="6"/>
      <c r="P22" s="111">
        <f>O22*(SUM(H22:L22))</f>
        <v>0</v>
      </c>
      <c r="Q22" s="116"/>
      <c r="R22" s="111">
        <f>Q22*(SUM(J22:N22))</f>
        <v>0</v>
      </c>
    </row>
    <row r="23" spans="1:18" ht="15.75" x14ac:dyDescent="0.25">
      <c r="A23" s="41" t="e">
        <f>B23/E23</f>
        <v>#DIV/0!</v>
      </c>
      <c r="B23" s="23">
        <f t="shared" ref="B23:K23" si="2">SUM(B4:B22)</f>
        <v>0</v>
      </c>
      <c r="C23" s="23">
        <f t="shared" si="2"/>
        <v>0</v>
      </c>
      <c r="D23" s="23">
        <f t="shared" si="2"/>
        <v>0</v>
      </c>
      <c r="E23" s="23">
        <f t="shared" si="2"/>
        <v>0</v>
      </c>
      <c r="F23" s="23">
        <f t="shared" si="2"/>
        <v>0</v>
      </c>
      <c r="G23" s="23">
        <f t="shared" si="2"/>
        <v>0</v>
      </c>
      <c r="H23" s="23">
        <f t="shared" si="2"/>
        <v>0</v>
      </c>
      <c r="I23" s="23">
        <f t="shared" si="2"/>
        <v>0</v>
      </c>
      <c r="J23" s="23">
        <f t="shared" si="2"/>
        <v>0</v>
      </c>
      <c r="K23" s="23">
        <f t="shared" si="2"/>
        <v>0</v>
      </c>
      <c r="L23" s="24">
        <f>SUM(F23:K23)</f>
        <v>0</v>
      </c>
      <c r="M23" s="12" t="e">
        <f>N23/$L$23</f>
        <v>#DIV/0!</v>
      </c>
      <c r="N23" s="13">
        <f>SUM(N4:N22)</f>
        <v>0</v>
      </c>
      <c r="O23" s="12" t="e">
        <f>P23/$L$23</f>
        <v>#DIV/0!</v>
      </c>
      <c r="P23" s="13">
        <f>SUM(P5:P18)</f>
        <v>0</v>
      </c>
      <c r="Q23" s="12" t="e">
        <f>R23/$L$23</f>
        <v>#DIV/0!</v>
      </c>
      <c r="R23" s="13">
        <f>SUM(R5:R18)</f>
        <v>0</v>
      </c>
    </row>
    <row r="24" spans="1:18" x14ac:dyDescent="0.2">
      <c r="A24" s="19"/>
      <c r="B24" s="31"/>
      <c r="C24" s="31">
        <f>C23*1000/10</f>
        <v>0</v>
      </c>
      <c r="D24" s="31"/>
      <c r="E24" s="26" t="e">
        <f>E23/L23</f>
        <v>#DIV/0!</v>
      </c>
      <c r="F24" s="27" t="e">
        <f t="shared" ref="F24:L24" si="3">F23/$L23</f>
        <v>#DIV/0!</v>
      </c>
      <c r="G24" s="27" t="e">
        <f t="shared" si="3"/>
        <v>#DIV/0!</v>
      </c>
      <c r="H24" s="27" t="e">
        <f t="shared" si="3"/>
        <v>#DIV/0!</v>
      </c>
      <c r="I24" s="27" t="e">
        <f t="shared" si="3"/>
        <v>#DIV/0!</v>
      </c>
      <c r="J24" s="27" t="e">
        <f t="shared" si="3"/>
        <v>#DIV/0!</v>
      </c>
      <c r="K24" s="27" t="e">
        <f t="shared" si="3"/>
        <v>#DIV/0!</v>
      </c>
      <c r="L24" s="27" t="e">
        <f t="shared" si="3"/>
        <v>#DIV/0!</v>
      </c>
      <c r="N24" s="111"/>
    </row>
    <row r="25" spans="1:18" ht="15.75" x14ac:dyDescent="0.25">
      <c r="A25" s="18"/>
      <c r="C25" s="25" t="s">
        <v>19</v>
      </c>
      <c r="D25" s="25"/>
      <c r="N25" s="114"/>
    </row>
    <row r="26" spans="1:18" x14ac:dyDescent="0.2">
      <c r="A26" s="1" t="s">
        <v>2</v>
      </c>
      <c r="C26" s="6"/>
      <c r="D26" s="6">
        <f>SUM(D4:D14)</f>
        <v>0</v>
      </c>
      <c r="N26" s="114"/>
    </row>
    <row r="27" spans="1:18" x14ac:dyDescent="0.2">
      <c r="A27" s="1" t="s">
        <v>8</v>
      </c>
      <c r="B27" s="80"/>
      <c r="N27" s="114"/>
    </row>
    <row r="28" spans="1:18" ht="15.75" x14ac:dyDescent="0.25">
      <c r="A28" s="18" t="s">
        <v>9</v>
      </c>
      <c r="B28" s="10"/>
      <c r="N28" s="114"/>
    </row>
    <row r="29" spans="1:18" x14ac:dyDescent="0.2">
      <c r="A29" s="85"/>
      <c r="B29" s="15"/>
      <c r="N29" s="114"/>
    </row>
    <row r="30" spans="1:18" x14ac:dyDescent="0.2">
      <c r="A30" s="85"/>
      <c r="B30" s="15"/>
      <c r="N30" s="74"/>
    </row>
    <row r="31" spans="1:18" ht="15.75" x14ac:dyDescent="0.25">
      <c r="A31" s="85"/>
      <c r="B31" s="15"/>
      <c r="N31" s="115"/>
    </row>
    <row r="32" spans="1:18" x14ac:dyDescent="0.2">
      <c r="A32" s="85"/>
      <c r="B32" s="15"/>
    </row>
    <row r="33" spans="1:13" x14ac:dyDescent="0.2">
      <c r="A33" s="85"/>
      <c r="B33" s="15"/>
    </row>
    <row r="34" spans="1:13" x14ac:dyDescent="0.2">
      <c r="A34" s="42"/>
      <c r="B34" s="15"/>
    </row>
    <row r="35" spans="1:13" x14ac:dyDescent="0.2">
      <c r="A35" s="42"/>
      <c r="B35" s="15"/>
    </row>
    <row r="36" spans="1:13" x14ac:dyDescent="0.2">
      <c r="A36" s="4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2">
      <c r="A37" s="45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9" tint="0.59999389629810485"/>
  </sheetPr>
  <dimension ref="A1:S37"/>
  <sheetViews>
    <sheetView zoomScale="87" zoomScaleNormal="87" workbookViewId="0">
      <selection activeCell="A2" sqref="A2"/>
    </sheetView>
  </sheetViews>
  <sheetFormatPr defaultColWidth="9.6640625" defaultRowHeight="15" x14ac:dyDescent="0.2"/>
  <cols>
    <col min="1" max="1" width="9.6640625" style="1" customWidth="1"/>
    <col min="2" max="3" width="7.6640625" style="1" customWidth="1"/>
    <col min="4" max="4" width="6.6640625" style="1" customWidth="1"/>
    <col min="5" max="7" width="9.6640625" style="1" hidden="1" customWidth="1"/>
    <col min="8" max="10" width="9.6640625" style="1" customWidth="1"/>
    <col min="11" max="12" width="6.6640625" style="1" customWidth="1"/>
    <col min="13" max="13" width="1.6640625" style="1" customWidth="1"/>
    <col min="14" max="14" width="5.6640625" style="1" customWidth="1"/>
    <col min="15" max="15" width="6.6640625" style="1" customWidth="1"/>
    <col min="16" max="16" width="7.6640625" style="1" customWidth="1"/>
    <col min="17" max="17" width="6.6640625" style="1" customWidth="1"/>
    <col min="18" max="16384" width="9.6640625" style="1"/>
  </cols>
  <sheetData>
    <row r="1" spans="1:19" ht="18" x14ac:dyDescent="0.25">
      <c r="A1" s="16" t="s">
        <v>14</v>
      </c>
    </row>
    <row r="2" spans="1:19" x14ac:dyDescent="0.2">
      <c r="A2" s="75" t="s">
        <v>90</v>
      </c>
      <c r="B2" s="1">
        <v>2012</v>
      </c>
    </row>
    <row r="3" spans="1:19" ht="25.5" x14ac:dyDescent="0.2">
      <c r="A3" s="19" t="s">
        <v>84</v>
      </c>
      <c r="B3" s="19" t="s">
        <v>17</v>
      </c>
      <c r="C3" s="90" t="s">
        <v>18</v>
      </c>
      <c r="D3" s="91" t="s">
        <v>19</v>
      </c>
      <c r="E3" s="19" t="s">
        <v>20</v>
      </c>
      <c r="F3" s="20" t="s">
        <v>38</v>
      </c>
      <c r="G3" s="20" t="s">
        <v>25</v>
      </c>
      <c r="H3" s="20" t="s">
        <v>28</v>
      </c>
      <c r="I3" s="20" t="s">
        <v>46</v>
      </c>
      <c r="J3" s="20" t="s">
        <v>39</v>
      </c>
      <c r="K3" s="20" t="s">
        <v>27</v>
      </c>
      <c r="L3" s="19" t="s">
        <v>22</v>
      </c>
      <c r="M3" s="1" t="s">
        <v>23</v>
      </c>
      <c r="N3" s="105"/>
      <c r="O3" s="1" t="s">
        <v>24</v>
      </c>
      <c r="Q3" s="1" t="s">
        <v>31</v>
      </c>
    </row>
    <row r="4" spans="1:19" x14ac:dyDescent="0.2">
      <c r="A4" s="21"/>
      <c r="B4" s="19"/>
      <c r="C4" s="92"/>
      <c r="D4" s="93" t="str">
        <f>IF(C4&lt;&gt;"",(C4*1000)/SUM(E$3:$F4)*0.58,"")</f>
        <v/>
      </c>
      <c r="E4" s="19"/>
      <c r="F4" s="22"/>
      <c r="G4" s="22"/>
      <c r="H4" s="22"/>
      <c r="I4" s="22"/>
      <c r="J4" s="22"/>
      <c r="K4" s="22"/>
      <c r="L4" s="22">
        <f>SUM($F$3:K4)</f>
        <v>0</v>
      </c>
      <c r="N4" s="111">
        <f t="shared" ref="N4:P21" si="0">M4*(SUM(F4:J4))</f>
        <v>0</v>
      </c>
      <c r="O4" s="6"/>
      <c r="P4" s="111">
        <f t="shared" si="0"/>
        <v>0</v>
      </c>
      <c r="Q4" s="116"/>
      <c r="R4" s="111">
        <f t="shared" ref="R4:R21" si="1">Q4*(SUM(F4:J4))</f>
        <v>0</v>
      </c>
    </row>
    <row r="5" spans="1:19" x14ac:dyDescent="0.2">
      <c r="A5" s="21"/>
      <c r="B5" s="19"/>
      <c r="C5" s="92"/>
      <c r="D5" s="93" t="str">
        <f>IF(C5&lt;&gt;"",(C5*1000)/SUM(E$3:$F5)*0.58,"")</f>
        <v/>
      </c>
      <c r="E5" s="19"/>
      <c r="F5" s="22"/>
      <c r="G5" s="22"/>
      <c r="H5" s="22"/>
      <c r="I5" s="22"/>
      <c r="J5" s="22"/>
      <c r="K5" s="22"/>
      <c r="L5" s="22">
        <f>SUM($F$3:K5)</f>
        <v>0</v>
      </c>
      <c r="N5" s="111">
        <f t="shared" si="0"/>
        <v>0</v>
      </c>
      <c r="O5" s="6"/>
      <c r="P5" s="111">
        <f t="shared" si="0"/>
        <v>0</v>
      </c>
      <c r="Q5" s="116"/>
      <c r="R5" s="111">
        <f t="shared" si="1"/>
        <v>0</v>
      </c>
    </row>
    <row r="6" spans="1:19" x14ac:dyDescent="0.2">
      <c r="A6" s="21"/>
      <c r="B6" s="19"/>
      <c r="C6" s="92"/>
      <c r="D6" s="93" t="str">
        <f>IF(C6&lt;&gt;"",(C6*1000)/SUM(E$3:$F6)*0.58,"")</f>
        <v/>
      </c>
      <c r="E6" s="19"/>
      <c r="F6" s="22"/>
      <c r="G6" s="22"/>
      <c r="H6" s="22"/>
      <c r="I6" s="22"/>
      <c r="J6" s="22"/>
      <c r="K6" s="22"/>
      <c r="L6" s="22">
        <f>SUM($F$3:K6)</f>
        <v>0</v>
      </c>
      <c r="N6" s="111">
        <f t="shared" si="0"/>
        <v>0</v>
      </c>
      <c r="O6" s="6"/>
      <c r="P6" s="111">
        <f t="shared" si="0"/>
        <v>0</v>
      </c>
      <c r="Q6" s="116"/>
      <c r="R6" s="111">
        <f t="shared" si="1"/>
        <v>0</v>
      </c>
    </row>
    <row r="7" spans="1:19" x14ac:dyDescent="0.2">
      <c r="A7" s="21"/>
      <c r="B7" s="19"/>
      <c r="C7" s="92"/>
      <c r="D7" s="93" t="str">
        <f>IF(C7&lt;&gt;"",(C7*1000)/SUM(E$3:$F7)*0.58,"")</f>
        <v/>
      </c>
      <c r="E7" s="19"/>
      <c r="F7" s="22"/>
      <c r="G7" s="22"/>
      <c r="H7" s="22"/>
      <c r="I7" s="22"/>
      <c r="J7" s="22"/>
      <c r="K7" s="22"/>
      <c r="L7" s="22">
        <f>SUM($F$3:K7)</f>
        <v>0</v>
      </c>
      <c r="N7" s="111">
        <f t="shared" si="0"/>
        <v>0</v>
      </c>
      <c r="O7" s="6"/>
      <c r="P7" s="111">
        <f t="shared" si="0"/>
        <v>0</v>
      </c>
      <c r="Q7" s="116"/>
      <c r="R7" s="111">
        <f t="shared" si="1"/>
        <v>0</v>
      </c>
    </row>
    <row r="8" spans="1:19" x14ac:dyDescent="0.2">
      <c r="A8" s="21"/>
      <c r="B8" s="19"/>
      <c r="C8" s="92"/>
      <c r="D8" s="93" t="str">
        <f>IF(C8&lt;&gt;"",(C8*1000)/SUM(E$3:$F8)*0.58,"")</f>
        <v/>
      </c>
      <c r="E8" s="19"/>
      <c r="F8" s="22"/>
      <c r="G8" s="22"/>
      <c r="H8" s="22"/>
      <c r="I8" s="22"/>
      <c r="J8" s="22"/>
      <c r="K8" s="22"/>
      <c r="L8" s="22">
        <f>SUM($F$3:K8)</f>
        <v>0</v>
      </c>
      <c r="N8" s="111">
        <f t="shared" si="0"/>
        <v>0</v>
      </c>
      <c r="O8" s="6"/>
      <c r="P8" s="111">
        <f t="shared" si="0"/>
        <v>0</v>
      </c>
      <c r="Q8" s="116"/>
      <c r="R8" s="111">
        <f t="shared" si="1"/>
        <v>0</v>
      </c>
      <c r="S8" s="6"/>
    </row>
    <row r="9" spans="1:19" x14ac:dyDescent="0.2">
      <c r="A9" s="21"/>
      <c r="B9" s="19"/>
      <c r="C9" s="92"/>
      <c r="D9" s="93" t="str">
        <f>IF(C9&lt;&gt;"",(C9*1000)/SUM(E$3:$F9)*0.58,"")</f>
        <v/>
      </c>
      <c r="E9" s="19"/>
      <c r="F9" s="22"/>
      <c r="G9" s="22"/>
      <c r="H9" s="22"/>
      <c r="I9" s="22"/>
      <c r="J9" s="22"/>
      <c r="K9" s="22"/>
      <c r="L9" s="22">
        <f>SUM($F$3:K9)</f>
        <v>0</v>
      </c>
      <c r="N9" s="111">
        <f t="shared" si="0"/>
        <v>0</v>
      </c>
      <c r="O9" s="6"/>
      <c r="P9" s="111">
        <f t="shared" si="0"/>
        <v>0</v>
      </c>
      <c r="Q9" s="116"/>
      <c r="R9" s="111">
        <f t="shared" si="1"/>
        <v>0</v>
      </c>
      <c r="S9" s="6"/>
    </row>
    <row r="10" spans="1:19" x14ac:dyDescent="0.2">
      <c r="A10" s="21"/>
      <c r="B10" s="19"/>
      <c r="C10" s="92"/>
      <c r="D10" s="93" t="str">
        <f>IF(C10&lt;&gt;"",(C10*1000)/SUM(E$3:$F10)*0.58,"")</f>
        <v/>
      </c>
      <c r="E10" s="19"/>
      <c r="F10" s="22"/>
      <c r="G10" s="22"/>
      <c r="H10" s="22"/>
      <c r="I10" s="22"/>
      <c r="J10" s="22"/>
      <c r="K10" s="22"/>
      <c r="L10" s="22">
        <f>SUM($F$3:K10)</f>
        <v>0</v>
      </c>
      <c r="N10" s="111">
        <f t="shared" si="0"/>
        <v>0</v>
      </c>
      <c r="O10" s="6"/>
      <c r="P10" s="111">
        <f t="shared" si="0"/>
        <v>0</v>
      </c>
      <c r="Q10" s="116"/>
      <c r="R10" s="111">
        <f t="shared" si="1"/>
        <v>0</v>
      </c>
      <c r="S10" s="6"/>
    </row>
    <row r="11" spans="1:19" x14ac:dyDescent="0.2">
      <c r="A11" s="21"/>
      <c r="B11" s="19"/>
      <c r="C11" s="92"/>
      <c r="D11" s="93" t="str">
        <f>IF(C11&lt;&gt;"",(C11*1000)/SUM(E$3:$F11)*0.58,"")</f>
        <v/>
      </c>
      <c r="E11" s="19"/>
      <c r="F11" s="22"/>
      <c r="G11" s="22"/>
      <c r="H11" s="22"/>
      <c r="I11" s="22"/>
      <c r="J11" s="22"/>
      <c r="K11" s="22"/>
      <c r="L11" s="22">
        <f>SUM($F$3:K11)</f>
        <v>0</v>
      </c>
      <c r="N11" s="111">
        <f t="shared" si="0"/>
        <v>0</v>
      </c>
      <c r="O11" s="6"/>
      <c r="P11" s="111">
        <f t="shared" si="0"/>
        <v>0</v>
      </c>
      <c r="Q11" s="116"/>
      <c r="R11" s="111">
        <f t="shared" si="1"/>
        <v>0</v>
      </c>
      <c r="S11" s="6"/>
    </row>
    <row r="12" spans="1:19" x14ac:dyDescent="0.2">
      <c r="A12" s="21"/>
      <c r="B12" s="19"/>
      <c r="C12" s="92"/>
      <c r="D12" s="93" t="str">
        <f>IF(C12&lt;&gt;"",(C12*1000)/SUM(E$3:$F12)*0.58,"")</f>
        <v/>
      </c>
      <c r="E12" s="19"/>
      <c r="F12" s="22"/>
      <c r="G12" s="22"/>
      <c r="H12" s="22"/>
      <c r="I12" s="22"/>
      <c r="J12" s="22"/>
      <c r="K12" s="22"/>
      <c r="L12" s="22">
        <f>SUM($F$3:K12)</f>
        <v>0</v>
      </c>
      <c r="N12" s="111">
        <f t="shared" si="0"/>
        <v>0</v>
      </c>
      <c r="O12" s="6"/>
      <c r="P12" s="111">
        <f t="shared" si="0"/>
        <v>0</v>
      </c>
      <c r="Q12" s="116"/>
      <c r="R12" s="111">
        <f t="shared" si="1"/>
        <v>0</v>
      </c>
    </row>
    <row r="13" spans="1:19" x14ac:dyDescent="0.2">
      <c r="A13" s="21"/>
      <c r="B13" s="19"/>
      <c r="C13" s="92"/>
      <c r="D13" s="93" t="str">
        <f>IF(C13&lt;&gt;"",(C13*1000)/SUM(E$3:$F13)*0.58,"")</f>
        <v/>
      </c>
      <c r="E13" s="19"/>
      <c r="F13" s="22"/>
      <c r="G13" s="22"/>
      <c r="H13" s="22"/>
      <c r="I13" s="22"/>
      <c r="J13" s="22"/>
      <c r="K13" s="22"/>
      <c r="L13" s="22">
        <f>SUM($F$3:K13)</f>
        <v>0</v>
      </c>
      <c r="N13" s="111">
        <f t="shared" si="0"/>
        <v>0</v>
      </c>
      <c r="O13" s="6"/>
      <c r="P13" s="111">
        <f t="shared" si="0"/>
        <v>0</v>
      </c>
      <c r="Q13" s="116"/>
      <c r="R13" s="111">
        <f t="shared" si="1"/>
        <v>0</v>
      </c>
    </row>
    <row r="14" spans="1:19" x14ac:dyDescent="0.2">
      <c r="A14" s="21"/>
      <c r="B14" s="19"/>
      <c r="C14" s="92"/>
      <c r="D14" s="93" t="str">
        <f>IF(C14&lt;&gt;"",(C14*1000)/SUM(E$3:$F14)*0.58,"")</f>
        <v/>
      </c>
      <c r="E14" s="19"/>
      <c r="F14" s="22"/>
      <c r="G14" s="22"/>
      <c r="H14" s="22"/>
      <c r="I14" s="22"/>
      <c r="J14" s="22"/>
      <c r="K14" s="22"/>
      <c r="L14" s="22">
        <f>SUM($F$3:K14)</f>
        <v>0</v>
      </c>
      <c r="N14" s="111">
        <f t="shared" si="0"/>
        <v>0</v>
      </c>
      <c r="O14" s="6"/>
      <c r="P14" s="111">
        <f t="shared" si="0"/>
        <v>0</v>
      </c>
      <c r="Q14" s="116"/>
      <c r="R14" s="111">
        <f t="shared" si="1"/>
        <v>0</v>
      </c>
    </row>
    <row r="15" spans="1:19" x14ac:dyDescent="0.2">
      <c r="A15" s="21"/>
      <c r="B15" s="19"/>
      <c r="C15" s="92"/>
      <c r="D15" s="93" t="str">
        <f>IF(C15&lt;&gt;"",(C15*1000)/SUM(E$3:$F15)*0.58,"")</f>
        <v/>
      </c>
      <c r="E15" s="19"/>
      <c r="F15" s="22"/>
      <c r="G15" s="22"/>
      <c r="H15" s="22"/>
      <c r="I15" s="22"/>
      <c r="J15" s="22"/>
      <c r="K15" s="22"/>
      <c r="L15" s="22">
        <f>SUM($F$3:K15)</f>
        <v>0</v>
      </c>
      <c r="N15" s="111">
        <f t="shared" si="0"/>
        <v>0</v>
      </c>
      <c r="O15" s="6"/>
      <c r="P15" s="111">
        <f t="shared" si="0"/>
        <v>0</v>
      </c>
      <c r="Q15" s="116"/>
      <c r="R15" s="111">
        <f t="shared" si="1"/>
        <v>0</v>
      </c>
    </row>
    <row r="16" spans="1:19" x14ac:dyDescent="0.2">
      <c r="A16" s="21"/>
      <c r="B16" s="19"/>
      <c r="C16" s="92"/>
      <c r="D16" s="93" t="str">
        <f>IF(C16&lt;&gt;"",(C16*1000)/SUM(E$3:$F16)*0.58,"")</f>
        <v/>
      </c>
      <c r="E16" s="19"/>
      <c r="F16" s="22"/>
      <c r="G16" s="22"/>
      <c r="H16" s="22"/>
      <c r="I16" s="22"/>
      <c r="J16" s="22"/>
      <c r="K16" s="22"/>
      <c r="L16" s="22">
        <f>SUM($F$3:K16)</f>
        <v>0</v>
      </c>
      <c r="N16" s="111">
        <f t="shared" si="0"/>
        <v>0</v>
      </c>
      <c r="O16" s="6"/>
      <c r="P16" s="111">
        <f t="shared" si="0"/>
        <v>0</v>
      </c>
      <c r="Q16" s="116"/>
      <c r="R16" s="111">
        <f t="shared" si="1"/>
        <v>0</v>
      </c>
    </row>
    <row r="17" spans="1:18" x14ac:dyDescent="0.2">
      <c r="A17" s="21"/>
      <c r="B17" s="19"/>
      <c r="C17" s="92"/>
      <c r="D17" s="93" t="str">
        <f>IF(C17&lt;&gt;"",(C17*1000)/SUM(E$3:$F17)*0.58,"")</f>
        <v/>
      </c>
      <c r="E17" s="19"/>
      <c r="F17" s="22"/>
      <c r="G17" s="22"/>
      <c r="H17" s="22"/>
      <c r="I17" s="22"/>
      <c r="J17" s="22"/>
      <c r="K17" s="22"/>
      <c r="L17" s="22">
        <f>SUM($F$3:K17)</f>
        <v>0</v>
      </c>
      <c r="N17" s="111">
        <f t="shared" si="0"/>
        <v>0</v>
      </c>
      <c r="O17" s="6"/>
      <c r="P17" s="111">
        <f t="shared" si="0"/>
        <v>0</v>
      </c>
      <c r="Q17" s="116"/>
      <c r="R17" s="111">
        <f t="shared" si="1"/>
        <v>0</v>
      </c>
    </row>
    <row r="18" spans="1:18" ht="15.75" x14ac:dyDescent="0.25">
      <c r="A18" s="21"/>
      <c r="B18" s="19"/>
      <c r="C18" s="92"/>
      <c r="D18" s="93" t="str">
        <f>IF(C18&lt;&gt;"",(C18*1000)/SUM(E$3:$F18)*0.58,"")</f>
        <v/>
      </c>
      <c r="E18" s="19"/>
      <c r="F18" s="22"/>
      <c r="G18" s="22"/>
      <c r="H18" s="22"/>
      <c r="I18" s="22"/>
      <c r="J18" s="22"/>
      <c r="K18" s="22"/>
      <c r="L18" s="22">
        <f>SUM($F$3:K18)</f>
        <v>0</v>
      </c>
      <c r="N18" s="111">
        <f t="shared" si="0"/>
        <v>0</v>
      </c>
      <c r="O18" s="13"/>
      <c r="P18" s="111">
        <f t="shared" si="0"/>
        <v>0</v>
      </c>
      <c r="Q18" s="116"/>
      <c r="R18" s="111">
        <f t="shared" si="1"/>
        <v>0</v>
      </c>
    </row>
    <row r="19" spans="1:18" x14ac:dyDescent="0.2">
      <c r="A19" s="21"/>
      <c r="B19" s="19"/>
      <c r="C19" s="92"/>
      <c r="D19" s="93" t="str">
        <f>IF(C19&lt;&gt;"",(C19*1000)/SUM(E$3:$F19)*0.58,"")</f>
        <v/>
      </c>
      <c r="E19" s="19"/>
      <c r="F19" s="22"/>
      <c r="G19" s="22"/>
      <c r="H19" s="22"/>
      <c r="I19" s="22"/>
      <c r="J19" s="22"/>
      <c r="K19" s="22"/>
      <c r="L19" s="22">
        <f>SUM($F$3:K19)</f>
        <v>0</v>
      </c>
      <c r="N19" s="111">
        <f t="shared" si="0"/>
        <v>0</v>
      </c>
      <c r="O19" s="6"/>
      <c r="P19" s="111">
        <f t="shared" si="0"/>
        <v>0</v>
      </c>
      <c r="Q19" s="116"/>
      <c r="R19" s="111">
        <f t="shared" si="1"/>
        <v>0</v>
      </c>
    </row>
    <row r="20" spans="1:18" x14ac:dyDescent="0.2">
      <c r="A20" s="21"/>
      <c r="B20" s="19"/>
      <c r="C20" s="92"/>
      <c r="D20" s="93" t="str">
        <f>IF(C20&lt;&gt;"",(C20*1000)/SUM(E$3:$F20)*0.58,"")</f>
        <v/>
      </c>
      <c r="E20" s="19"/>
      <c r="F20" s="22"/>
      <c r="G20" s="22"/>
      <c r="H20" s="22"/>
      <c r="I20" s="22"/>
      <c r="J20" s="22"/>
      <c r="K20" s="22"/>
      <c r="L20" s="22">
        <f>SUM($F$3:K20)</f>
        <v>0</v>
      </c>
      <c r="N20" s="111">
        <f t="shared" si="0"/>
        <v>0</v>
      </c>
      <c r="O20" s="6"/>
      <c r="P20" s="111">
        <f t="shared" si="0"/>
        <v>0</v>
      </c>
      <c r="Q20" s="116"/>
      <c r="R20" s="111">
        <f t="shared" si="1"/>
        <v>0</v>
      </c>
    </row>
    <row r="21" spans="1:18" x14ac:dyDescent="0.2">
      <c r="A21" s="21"/>
      <c r="B21" s="19"/>
      <c r="C21" s="92"/>
      <c r="D21" s="93" t="str">
        <f>IF(C21&lt;&gt;"",(C21*1000)/SUM(E$3:$F21)*0.58,"")</f>
        <v/>
      </c>
      <c r="E21" s="19"/>
      <c r="F21" s="22"/>
      <c r="G21" s="22"/>
      <c r="H21" s="22"/>
      <c r="I21" s="22"/>
      <c r="J21" s="22"/>
      <c r="K21" s="22"/>
      <c r="L21" s="22">
        <f>SUM($F$3:K21)</f>
        <v>0</v>
      </c>
      <c r="N21" s="111">
        <f t="shared" si="0"/>
        <v>0</v>
      </c>
      <c r="O21" s="6"/>
      <c r="P21" s="111">
        <f t="shared" si="0"/>
        <v>0</v>
      </c>
      <c r="Q21" s="116"/>
      <c r="R21" s="111">
        <f t="shared" si="1"/>
        <v>0</v>
      </c>
    </row>
    <row r="22" spans="1:18" x14ac:dyDescent="0.2">
      <c r="A22" s="21"/>
      <c r="B22" s="19"/>
      <c r="C22" s="92"/>
      <c r="D22" s="93" t="str">
        <f>IF(C22&lt;&gt;"",(C22*1000)/SUM(E$3:$F22)*0.58,"")</f>
        <v/>
      </c>
      <c r="E22" s="19"/>
      <c r="F22" s="22"/>
      <c r="G22" s="22"/>
      <c r="H22" s="22"/>
      <c r="I22" s="22"/>
      <c r="J22" s="22"/>
      <c r="K22" s="22"/>
      <c r="L22" s="22">
        <f>SUM($F$3:K22)</f>
        <v>0</v>
      </c>
      <c r="N22" s="111">
        <f>M22*(SUM(F22:J22))</f>
        <v>0</v>
      </c>
      <c r="O22" s="6"/>
      <c r="P22" s="111">
        <f>O22*(SUM(H22:L22))</f>
        <v>0</v>
      </c>
      <c r="Q22" s="116"/>
      <c r="R22" s="111">
        <f>Q22*(SUM(J22:N22))</f>
        <v>0</v>
      </c>
    </row>
    <row r="23" spans="1:18" ht="15.75" x14ac:dyDescent="0.25">
      <c r="A23" s="41" t="e">
        <f>B23/E23</f>
        <v>#DIV/0!</v>
      </c>
      <c r="B23" s="23">
        <f t="shared" ref="B23:K23" si="2">SUM(B4:B22)</f>
        <v>0</v>
      </c>
      <c r="C23" s="23">
        <f t="shared" si="2"/>
        <v>0</v>
      </c>
      <c r="D23" s="23">
        <f t="shared" si="2"/>
        <v>0</v>
      </c>
      <c r="E23" s="23">
        <f t="shared" si="2"/>
        <v>0</v>
      </c>
      <c r="F23" s="23">
        <f t="shared" si="2"/>
        <v>0</v>
      </c>
      <c r="G23" s="23">
        <f t="shared" si="2"/>
        <v>0</v>
      </c>
      <c r="H23" s="23">
        <f t="shared" si="2"/>
        <v>0</v>
      </c>
      <c r="I23" s="23">
        <f t="shared" si="2"/>
        <v>0</v>
      </c>
      <c r="J23" s="23">
        <f t="shared" si="2"/>
        <v>0</v>
      </c>
      <c r="K23" s="23">
        <f t="shared" si="2"/>
        <v>0</v>
      </c>
      <c r="L23" s="24">
        <f>SUM(F23:K23)</f>
        <v>0</v>
      </c>
      <c r="M23" s="12" t="e">
        <f>N23/$L$22</f>
        <v>#DIV/0!</v>
      </c>
      <c r="N23" s="13">
        <f>SUM(N4:N22)</f>
        <v>0</v>
      </c>
      <c r="O23" s="12" t="e">
        <f>P23/$L$22</f>
        <v>#DIV/0!</v>
      </c>
      <c r="P23" s="13">
        <f>SUM(P5:P18)</f>
        <v>0</v>
      </c>
      <c r="Q23" s="12" t="e">
        <f>R23/$L$22</f>
        <v>#DIV/0!</v>
      </c>
      <c r="R23" s="13">
        <f>SUM(R5:R18)</f>
        <v>0</v>
      </c>
    </row>
    <row r="24" spans="1:18" x14ac:dyDescent="0.2">
      <c r="A24" s="19"/>
      <c r="B24" s="31"/>
      <c r="C24" s="31">
        <f>C23*1000/10</f>
        <v>0</v>
      </c>
      <c r="D24" s="31"/>
      <c r="E24" s="26" t="e">
        <f>E23/L23</f>
        <v>#DIV/0!</v>
      </c>
      <c r="F24" s="27" t="e">
        <f t="shared" ref="F24:L24" si="3">F23/$L23</f>
        <v>#DIV/0!</v>
      </c>
      <c r="G24" s="27" t="e">
        <f t="shared" si="3"/>
        <v>#DIV/0!</v>
      </c>
      <c r="H24" s="27" t="e">
        <f t="shared" si="3"/>
        <v>#DIV/0!</v>
      </c>
      <c r="I24" s="27" t="e">
        <f t="shared" si="3"/>
        <v>#DIV/0!</v>
      </c>
      <c r="J24" s="27" t="e">
        <f t="shared" si="3"/>
        <v>#DIV/0!</v>
      </c>
      <c r="K24" s="27" t="e">
        <f t="shared" si="3"/>
        <v>#DIV/0!</v>
      </c>
      <c r="L24" s="27" t="e">
        <f t="shared" si="3"/>
        <v>#DIV/0!</v>
      </c>
      <c r="N24" s="111"/>
    </row>
    <row r="25" spans="1:18" ht="15.75" x14ac:dyDescent="0.25">
      <c r="A25" s="18"/>
      <c r="C25" s="25" t="s">
        <v>19</v>
      </c>
      <c r="D25" s="25"/>
      <c r="N25" s="114"/>
    </row>
    <row r="26" spans="1:18" x14ac:dyDescent="0.2">
      <c r="A26" s="1" t="s">
        <v>2</v>
      </c>
      <c r="C26" s="6"/>
      <c r="D26" s="6">
        <f>SUM(D4:D14)</f>
        <v>0</v>
      </c>
      <c r="N26" s="114"/>
    </row>
    <row r="27" spans="1:18" x14ac:dyDescent="0.2">
      <c r="A27" s="1" t="s">
        <v>8</v>
      </c>
      <c r="B27" s="80"/>
      <c r="N27" s="114"/>
    </row>
    <row r="28" spans="1:18" ht="15.75" x14ac:dyDescent="0.25">
      <c r="A28" s="18" t="s">
        <v>9</v>
      </c>
      <c r="B28" s="10"/>
      <c r="N28" s="114"/>
    </row>
    <row r="29" spans="1:18" x14ac:dyDescent="0.2">
      <c r="A29" s="85"/>
      <c r="B29" s="15"/>
      <c r="N29" s="114"/>
    </row>
    <row r="30" spans="1:18" x14ac:dyDescent="0.2">
      <c r="A30" s="85"/>
      <c r="B30" s="15"/>
      <c r="N30" s="74"/>
    </row>
    <row r="31" spans="1:18" ht="15.75" x14ac:dyDescent="0.25">
      <c r="A31" s="85"/>
      <c r="B31" s="15"/>
      <c r="N31" s="115"/>
    </row>
    <row r="32" spans="1:18" x14ac:dyDescent="0.2">
      <c r="A32" s="85"/>
      <c r="B32" s="15"/>
    </row>
    <row r="33" spans="1:13" x14ac:dyDescent="0.2">
      <c r="A33" s="85"/>
      <c r="B33" s="15"/>
    </row>
    <row r="34" spans="1:13" x14ac:dyDescent="0.2">
      <c r="A34" s="42"/>
      <c r="B34" s="15"/>
    </row>
    <row r="35" spans="1:13" x14ac:dyDescent="0.2">
      <c r="A35" s="42"/>
      <c r="B35" s="15"/>
    </row>
    <row r="36" spans="1:13" x14ac:dyDescent="0.2">
      <c r="A36" s="4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2">
      <c r="A37" s="45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S35"/>
  <sheetViews>
    <sheetView zoomScale="87" zoomScaleNormal="87" workbookViewId="0">
      <selection activeCell="A26" sqref="A26"/>
    </sheetView>
  </sheetViews>
  <sheetFormatPr defaultColWidth="9.6640625" defaultRowHeight="15" x14ac:dyDescent="0.2"/>
  <cols>
    <col min="1" max="1" width="9.6640625" style="1" customWidth="1"/>
    <col min="2" max="2" width="8.6640625" style="1" customWidth="1"/>
    <col min="3" max="3" width="6.6640625" style="1" customWidth="1"/>
    <col min="4" max="4" width="4.6640625" style="1" customWidth="1"/>
    <col min="5" max="5" width="5.6640625" style="1" customWidth="1"/>
    <col min="6" max="7" width="9.6640625" style="1" customWidth="1"/>
    <col min="8" max="8" width="8.6640625" style="1" customWidth="1"/>
    <col min="9" max="9" width="6.6640625" style="1" customWidth="1"/>
    <col min="10" max="10" width="8.6640625" style="1" hidden="1" customWidth="1"/>
    <col min="11" max="11" width="7.6640625" style="1" customWidth="1"/>
    <col min="12" max="12" width="6.6640625" style="1" hidden="1" customWidth="1"/>
    <col min="13" max="13" width="5.6640625" style="1" hidden="1" customWidth="1"/>
    <col min="14" max="14" width="9.6640625" style="1" customWidth="1"/>
    <col min="15" max="15" width="2.6640625" style="1" customWidth="1"/>
    <col min="16" max="16384" width="9.6640625" style="1"/>
  </cols>
  <sheetData>
    <row r="1" spans="1:19" ht="18" x14ac:dyDescent="0.25">
      <c r="A1" s="16" t="s">
        <v>14</v>
      </c>
    </row>
    <row r="2" spans="1:19" ht="15.75" x14ac:dyDescent="0.25">
      <c r="A2" s="17" t="s">
        <v>52</v>
      </c>
      <c r="B2" s="18">
        <v>2008</v>
      </c>
    </row>
    <row r="3" spans="1:19" ht="38.25" x14ac:dyDescent="0.2">
      <c r="A3" s="19"/>
      <c r="B3" s="19" t="s">
        <v>17</v>
      </c>
      <c r="C3" s="19" t="s">
        <v>18</v>
      </c>
      <c r="D3" s="19" t="s">
        <v>20</v>
      </c>
      <c r="E3" s="20" t="s">
        <v>47</v>
      </c>
      <c r="F3" s="20" t="s">
        <v>28</v>
      </c>
      <c r="G3" s="20" t="s">
        <v>53</v>
      </c>
      <c r="H3" s="20" t="s">
        <v>48</v>
      </c>
      <c r="I3" s="20" t="s">
        <v>49</v>
      </c>
      <c r="J3" s="20" t="s">
        <v>51</v>
      </c>
      <c r="K3" s="20" t="s">
        <v>54</v>
      </c>
      <c r="L3" s="20" t="s">
        <v>55</v>
      </c>
      <c r="M3" s="20" t="s">
        <v>56</v>
      </c>
      <c r="N3" s="19" t="s">
        <v>22</v>
      </c>
      <c r="O3" s="19"/>
      <c r="P3" s="1" t="s">
        <v>23</v>
      </c>
      <c r="R3" s="1" t="s">
        <v>24</v>
      </c>
    </row>
    <row r="4" spans="1:19" x14ac:dyDescent="0.2">
      <c r="A4" s="21"/>
      <c r="B4" s="19"/>
      <c r="C4" s="29"/>
      <c r="D4" s="19"/>
      <c r="E4" s="22"/>
      <c r="F4" s="22"/>
      <c r="G4" s="22"/>
      <c r="H4" s="22"/>
      <c r="I4" s="22"/>
      <c r="J4" s="22"/>
      <c r="K4" s="22"/>
      <c r="L4" s="22"/>
      <c r="M4" s="22"/>
      <c r="N4" s="22">
        <f>SUM($E$4:M4)</f>
        <v>0</v>
      </c>
      <c r="O4" s="22"/>
      <c r="Q4" s="5">
        <f>P4*(SUM(E4:M4))</f>
        <v>0</v>
      </c>
      <c r="R4" s="6"/>
      <c r="S4" s="6" t="str">
        <f>IF(R4&gt;0,R4*(SUM(E4:M4)),"")</f>
        <v/>
      </c>
    </row>
    <row r="5" spans="1:19" x14ac:dyDescent="0.2">
      <c r="A5" s="21"/>
      <c r="B5" s="19"/>
      <c r="C5" s="29"/>
      <c r="D5" s="19"/>
      <c r="E5" s="22"/>
      <c r="F5" s="22"/>
      <c r="G5" s="22"/>
      <c r="H5" s="22"/>
      <c r="I5" s="22"/>
      <c r="J5" s="22"/>
      <c r="K5" s="22"/>
      <c r="L5" s="22"/>
      <c r="M5" s="22"/>
      <c r="N5" s="22">
        <f>SUM($E$4:M5)</f>
        <v>0</v>
      </c>
      <c r="O5" s="22"/>
      <c r="Q5" s="5">
        <f>P5*(SUM(E5:M5))</f>
        <v>0</v>
      </c>
      <c r="R5" s="6"/>
      <c r="S5" s="6" t="str">
        <f>IF(R5&gt;0,R5*(SUM(E5:M5)),"")</f>
        <v/>
      </c>
    </row>
    <row r="6" spans="1:19" x14ac:dyDescent="0.2">
      <c r="A6" s="21"/>
      <c r="B6" s="19"/>
      <c r="C6" s="29"/>
      <c r="D6" s="19"/>
      <c r="E6" s="22"/>
      <c r="F6" s="22"/>
      <c r="G6" s="22"/>
      <c r="H6" s="22"/>
      <c r="I6" s="22"/>
      <c r="J6" s="22"/>
      <c r="K6" s="22"/>
      <c r="L6" s="22"/>
      <c r="M6" s="22"/>
      <c r="N6" s="22">
        <f>SUM($E$4:M6)</f>
        <v>0</v>
      </c>
      <c r="O6" s="22"/>
      <c r="Q6" s="5">
        <f>P6*(SUM(E6:M6))</f>
        <v>0</v>
      </c>
      <c r="R6" s="6"/>
      <c r="S6" s="6" t="str">
        <f>IF(R6&gt;0,R6*(SUM(E6:M6)),"")</f>
        <v/>
      </c>
    </row>
    <row r="7" spans="1:19" x14ac:dyDescent="0.2">
      <c r="A7" s="21"/>
      <c r="B7" s="19"/>
      <c r="C7" s="29"/>
      <c r="D7" s="19"/>
      <c r="E7" s="22"/>
      <c r="F7" s="22"/>
      <c r="G7" s="22"/>
      <c r="H7" s="22"/>
      <c r="I7" s="22"/>
      <c r="J7" s="22"/>
      <c r="K7" s="22"/>
      <c r="L7" s="22"/>
      <c r="M7" s="22"/>
      <c r="N7" s="22">
        <f>SUM($E$4:M7)</f>
        <v>0</v>
      </c>
      <c r="O7" s="22"/>
      <c r="R7" s="6"/>
      <c r="S7" s="6" t="str">
        <f>IF(R7&gt;0,R7*(SUM(E7:M7)),"")</f>
        <v/>
      </c>
    </row>
    <row r="8" spans="1:19" x14ac:dyDescent="0.2">
      <c r="A8" s="21"/>
      <c r="B8" s="19"/>
      <c r="C8" s="29"/>
      <c r="D8" s="19"/>
      <c r="E8" s="22"/>
      <c r="F8" s="22"/>
      <c r="G8" s="22"/>
      <c r="H8" s="22"/>
      <c r="I8" s="22"/>
      <c r="J8" s="22"/>
      <c r="K8" s="22"/>
      <c r="L8" s="22"/>
      <c r="M8" s="22"/>
      <c r="N8" s="22">
        <f>SUM($E$4:M8)</f>
        <v>0</v>
      </c>
      <c r="O8" s="22"/>
      <c r="R8" s="6"/>
      <c r="S8" s="6" t="str">
        <f>IF(R8&gt;0,R8*(SUM(E8:M8)),"")</f>
        <v/>
      </c>
    </row>
    <row r="9" spans="1:19" x14ac:dyDescent="0.2">
      <c r="A9" s="21"/>
      <c r="B9" s="19"/>
      <c r="C9" s="19"/>
      <c r="D9" s="19"/>
      <c r="E9" s="22"/>
      <c r="F9" s="22"/>
      <c r="G9" s="22"/>
      <c r="H9" s="22"/>
      <c r="I9" s="22"/>
      <c r="J9" s="22"/>
      <c r="K9" s="22"/>
      <c r="L9" s="22"/>
      <c r="M9" s="22"/>
      <c r="N9" s="22">
        <f>SUM($E$4:M9)</f>
        <v>0</v>
      </c>
      <c r="O9" s="22"/>
      <c r="P9" s="29"/>
      <c r="Q9" s="5">
        <f>P9*(SUM(E9:M9))</f>
        <v>0</v>
      </c>
      <c r="R9" s="6"/>
      <c r="S9" s="6">
        <f>R9*(SUM(E9:M9))</f>
        <v>0</v>
      </c>
    </row>
    <row r="10" spans="1:19" x14ac:dyDescent="0.2">
      <c r="A10" s="21"/>
      <c r="B10" s="19"/>
      <c r="C10" s="19"/>
      <c r="D10" s="19"/>
      <c r="E10" s="22"/>
      <c r="F10" s="22"/>
      <c r="G10" s="22"/>
      <c r="H10" s="22"/>
      <c r="I10" s="22"/>
      <c r="J10" s="22"/>
      <c r="K10" s="22"/>
      <c r="L10" s="22"/>
      <c r="M10" s="22"/>
      <c r="N10" s="22">
        <f>SUM($E$4:M10)</f>
        <v>0</v>
      </c>
      <c r="O10" s="22"/>
      <c r="P10" s="29"/>
      <c r="Q10" s="5">
        <f>P10*(SUM(E10:M10))</f>
        <v>0</v>
      </c>
      <c r="R10" s="6"/>
      <c r="S10" s="6">
        <f>R10*(SUM(E10:M10))</f>
        <v>0</v>
      </c>
    </row>
    <row r="11" spans="1:19" x14ac:dyDescent="0.2">
      <c r="A11" s="21"/>
      <c r="B11" s="19"/>
      <c r="C11" s="29"/>
      <c r="D11" s="19"/>
      <c r="E11" s="22"/>
      <c r="F11" s="22"/>
      <c r="G11" s="22"/>
      <c r="H11" s="22"/>
      <c r="I11" s="22"/>
      <c r="J11" s="22"/>
      <c r="K11" s="22"/>
      <c r="L11" s="22"/>
      <c r="M11" s="22"/>
      <c r="N11" s="22">
        <f>SUM($E$4:M11)</f>
        <v>0</v>
      </c>
      <c r="O11" s="22"/>
      <c r="R11" s="6"/>
      <c r="S11" s="6" t="str">
        <f t="shared" ref="S11:S17" si="0">IF(R11&gt;0,R11*(SUM(E11:M11)),"")</f>
        <v/>
      </c>
    </row>
    <row r="12" spans="1:19" x14ac:dyDescent="0.2">
      <c r="A12" s="21"/>
      <c r="B12" s="19"/>
      <c r="C12" s="29"/>
      <c r="D12" s="19"/>
      <c r="E12" s="22"/>
      <c r="F12" s="22"/>
      <c r="G12" s="22"/>
      <c r="H12" s="22"/>
      <c r="I12" s="22"/>
      <c r="J12" s="22"/>
      <c r="K12" s="22"/>
      <c r="L12" s="22"/>
      <c r="M12" s="22"/>
      <c r="N12" s="22">
        <f>SUM($E$4:M12)</f>
        <v>0</v>
      </c>
      <c r="O12" s="22"/>
      <c r="R12" s="6"/>
      <c r="S12" s="6" t="str">
        <f t="shared" si="0"/>
        <v/>
      </c>
    </row>
    <row r="13" spans="1:19" x14ac:dyDescent="0.2">
      <c r="A13" s="21"/>
      <c r="B13" s="19"/>
      <c r="C13" s="29"/>
      <c r="D13" s="19"/>
      <c r="E13" s="22"/>
      <c r="F13" s="22"/>
      <c r="G13" s="22"/>
      <c r="H13" s="22"/>
      <c r="I13" s="22"/>
      <c r="J13" s="22"/>
      <c r="K13" s="22"/>
      <c r="L13" s="22"/>
      <c r="M13" s="22"/>
      <c r="N13" s="22">
        <f>SUM($E$4:M13)</f>
        <v>0</v>
      </c>
      <c r="O13" s="22"/>
      <c r="R13" s="6"/>
      <c r="S13" s="6" t="str">
        <f t="shared" si="0"/>
        <v/>
      </c>
    </row>
    <row r="14" spans="1:19" x14ac:dyDescent="0.2">
      <c r="A14" s="21"/>
      <c r="B14" s="19"/>
      <c r="C14" s="29"/>
      <c r="D14" s="19"/>
      <c r="E14" s="22"/>
      <c r="F14" s="22"/>
      <c r="G14" s="22"/>
      <c r="H14" s="22"/>
      <c r="I14" s="22"/>
      <c r="J14" s="22"/>
      <c r="K14" s="22"/>
      <c r="L14" s="22"/>
      <c r="M14" s="22"/>
      <c r="N14" s="22">
        <f>SUM($E$4:M14)</f>
        <v>0</v>
      </c>
      <c r="O14" s="22"/>
      <c r="R14" s="6"/>
      <c r="S14" s="6" t="str">
        <f t="shared" si="0"/>
        <v/>
      </c>
    </row>
    <row r="15" spans="1:19" x14ac:dyDescent="0.2">
      <c r="A15" s="21"/>
      <c r="B15" s="19"/>
      <c r="C15" s="29"/>
      <c r="D15" s="19"/>
      <c r="E15" s="22"/>
      <c r="F15" s="22"/>
      <c r="G15" s="22"/>
      <c r="H15" s="22"/>
      <c r="I15" s="22"/>
      <c r="J15" s="22"/>
      <c r="K15" s="22"/>
      <c r="L15" s="22"/>
      <c r="M15" s="22"/>
      <c r="N15" s="22">
        <f>SUM($E$4:M15)</f>
        <v>0</v>
      </c>
      <c r="O15" s="22"/>
      <c r="R15" s="6"/>
      <c r="S15" s="6" t="str">
        <f t="shared" si="0"/>
        <v/>
      </c>
    </row>
    <row r="16" spans="1:19" x14ac:dyDescent="0.2">
      <c r="A16" s="21"/>
      <c r="B16" s="19"/>
      <c r="C16" s="29"/>
      <c r="D16" s="19"/>
      <c r="E16" s="22"/>
      <c r="F16" s="22"/>
      <c r="G16" s="22"/>
      <c r="H16" s="22"/>
      <c r="I16" s="22"/>
      <c r="J16" s="22"/>
      <c r="K16" s="22"/>
      <c r="L16" s="22"/>
      <c r="M16" s="22"/>
      <c r="N16" s="22">
        <f>SUM($E$4:M16)</f>
        <v>0</v>
      </c>
      <c r="O16" s="22"/>
      <c r="R16" s="6"/>
      <c r="S16" s="6" t="str">
        <f t="shared" si="0"/>
        <v/>
      </c>
    </row>
    <row r="17" spans="1:19" x14ac:dyDescent="0.2">
      <c r="A17" s="21"/>
      <c r="B17" s="19"/>
      <c r="C17" s="29"/>
      <c r="D17" s="19"/>
      <c r="E17" s="22"/>
      <c r="F17" s="22"/>
      <c r="G17" s="22"/>
      <c r="H17" s="22"/>
      <c r="I17" s="22"/>
      <c r="J17" s="22"/>
      <c r="K17" s="22"/>
      <c r="L17" s="22"/>
      <c r="M17" s="22"/>
      <c r="N17" s="22">
        <f>SUM($E$4:M17)</f>
        <v>0</v>
      </c>
      <c r="O17" s="22"/>
      <c r="R17" s="6"/>
      <c r="S17" s="6" t="str">
        <f t="shared" si="0"/>
        <v/>
      </c>
    </row>
    <row r="18" spans="1:19" x14ac:dyDescent="0.2">
      <c r="A18" s="21"/>
      <c r="B18" s="19"/>
      <c r="C18" s="29"/>
      <c r="D18" s="19"/>
      <c r="E18" s="22"/>
      <c r="F18" s="22"/>
      <c r="G18" s="22"/>
      <c r="H18" s="22"/>
      <c r="I18" s="22"/>
      <c r="J18" s="22"/>
      <c r="K18" s="22"/>
      <c r="L18" s="22"/>
      <c r="M18" s="22"/>
      <c r="N18" s="22">
        <f>SUM($E$4:M18)</f>
        <v>0</v>
      </c>
      <c r="O18" s="22"/>
      <c r="R18" s="6"/>
      <c r="S18" s="6"/>
    </row>
    <row r="19" spans="1:19" x14ac:dyDescent="0.2">
      <c r="A19" s="21"/>
      <c r="B19" s="19"/>
      <c r="C19" s="29"/>
      <c r="D19" s="19"/>
      <c r="E19" s="22"/>
      <c r="F19" s="22"/>
      <c r="G19" s="22"/>
      <c r="H19" s="22"/>
      <c r="I19" s="22"/>
      <c r="J19" s="22"/>
      <c r="K19" s="22"/>
      <c r="L19" s="22"/>
      <c r="M19" s="22"/>
      <c r="N19" s="22">
        <f>SUM($E$4:M19)</f>
        <v>0</v>
      </c>
      <c r="O19" s="22"/>
      <c r="R19" s="6"/>
      <c r="S19" s="6"/>
    </row>
    <row r="20" spans="1:19" x14ac:dyDescent="0.2">
      <c r="A20" s="21"/>
      <c r="B20" s="19"/>
      <c r="C20" s="29"/>
      <c r="D20" s="19"/>
      <c r="E20" s="22"/>
      <c r="F20" s="22"/>
      <c r="G20" s="22"/>
      <c r="H20" s="22"/>
      <c r="I20" s="22"/>
      <c r="J20" s="22"/>
      <c r="K20" s="22"/>
      <c r="L20" s="22"/>
      <c r="M20" s="22"/>
      <c r="N20" s="22">
        <f>SUM($E$4:M20)</f>
        <v>0</v>
      </c>
      <c r="O20" s="22"/>
      <c r="R20" s="6"/>
      <c r="S20" s="6" t="str">
        <f>IF(R20&gt;0,R20*(SUM(E20:M20)),"")</f>
        <v/>
      </c>
    </row>
    <row r="21" spans="1:19" ht="15.75" x14ac:dyDescent="0.25">
      <c r="A21" s="19"/>
      <c r="B21" s="23">
        <f t="shared" ref="B21:M21" si="1">SUM(B4:B20)</f>
        <v>0</v>
      </c>
      <c r="C21" s="32">
        <f t="shared" si="1"/>
        <v>0</v>
      </c>
      <c r="D21" s="23">
        <f t="shared" si="1"/>
        <v>0</v>
      </c>
      <c r="E21" s="32">
        <f t="shared" si="1"/>
        <v>0</v>
      </c>
      <c r="F21" s="32">
        <f t="shared" si="1"/>
        <v>0</v>
      </c>
      <c r="G21" s="32">
        <f t="shared" si="1"/>
        <v>0</v>
      </c>
      <c r="H21" s="32">
        <f t="shared" si="1"/>
        <v>0</v>
      </c>
      <c r="I21" s="32">
        <f t="shared" si="1"/>
        <v>0</v>
      </c>
      <c r="J21" s="32">
        <f t="shared" si="1"/>
        <v>0</v>
      </c>
      <c r="K21" s="32">
        <f t="shared" si="1"/>
        <v>0</v>
      </c>
      <c r="L21" s="32">
        <f t="shared" si="1"/>
        <v>0</v>
      </c>
      <c r="M21" s="32">
        <f t="shared" si="1"/>
        <v>0</v>
      </c>
      <c r="N21" s="24">
        <f>SUM(E20:M21)</f>
        <v>0</v>
      </c>
      <c r="O21" s="24"/>
      <c r="P21" s="12" t="e">
        <f>Q21/N11</f>
        <v>#DIV/0!</v>
      </c>
      <c r="Q21" s="13">
        <f>SUM(Q4:Q20)</f>
        <v>0</v>
      </c>
      <c r="R21" s="12" t="e">
        <f>S21/N11</f>
        <v>#DIV/0!</v>
      </c>
      <c r="S21" s="13">
        <f>SUM(S4:S20)</f>
        <v>0</v>
      </c>
    </row>
    <row r="22" spans="1:19" x14ac:dyDescent="0.2">
      <c r="A22" s="19"/>
      <c r="B22" s="19"/>
      <c r="C22" s="19"/>
      <c r="D22" s="26" t="e">
        <f>D21/N21</f>
        <v>#DIV/0!</v>
      </c>
      <c r="E22" s="27" t="e">
        <f t="shared" ref="E22:N22" si="2">E21/$N21</f>
        <v>#DIV/0!</v>
      </c>
      <c r="F22" s="27" t="e">
        <f t="shared" si="2"/>
        <v>#DIV/0!</v>
      </c>
      <c r="G22" s="27" t="e">
        <f t="shared" si="2"/>
        <v>#DIV/0!</v>
      </c>
      <c r="H22" s="27" t="e">
        <f t="shared" si="2"/>
        <v>#DIV/0!</v>
      </c>
      <c r="I22" s="27" t="e">
        <f t="shared" si="2"/>
        <v>#DIV/0!</v>
      </c>
      <c r="J22" s="27" t="e">
        <f t="shared" si="2"/>
        <v>#DIV/0!</v>
      </c>
      <c r="K22" s="27" t="e">
        <f t="shared" si="2"/>
        <v>#DIV/0!</v>
      </c>
      <c r="L22" s="27" t="e">
        <f t="shared" si="2"/>
        <v>#DIV/0!</v>
      </c>
      <c r="M22" s="27" t="e">
        <f t="shared" si="2"/>
        <v>#DIV/0!</v>
      </c>
      <c r="N22" s="27" t="e">
        <f t="shared" si="2"/>
        <v>#DIV/0!</v>
      </c>
      <c r="O22" s="27"/>
    </row>
    <row r="23" spans="1:19" x14ac:dyDescent="0.2">
      <c r="A23" s="1" t="s">
        <v>2</v>
      </c>
      <c r="B23" s="1">
        <v>1</v>
      </c>
      <c r="C23" s="25" t="s">
        <v>19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9" x14ac:dyDescent="0.2">
      <c r="A24" s="1" t="s">
        <v>8</v>
      </c>
      <c r="B24" s="10"/>
      <c r="C24" s="6" t="e">
        <f>C21/D21*1000*0.58</f>
        <v>#DIV/0!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9" ht="15.75" x14ac:dyDescent="0.25">
      <c r="A25" s="18" t="s">
        <v>9</v>
      </c>
      <c r="B25" s="1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9" x14ac:dyDescent="0.2">
      <c r="A26" s="10"/>
      <c r="B26" s="15"/>
    </row>
    <row r="27" spans="1:19" x14ac:dyDescent="0.2">
      <c r="A27" s="10"/>
      <c r="B27" s="15"/>
    </row>
    <row r="28" spans="1:19" x14ac:dyDescent="0.2">
      <c r="A28" s="19"/>
      <c r="B28" s="19"/>
    </row>
    <row r="29" spans="1:19" x14ac:dyDescent="0.2">
      <c r="A29" s="19"/>
      <c r="B29" s="19"/>
    </row>
    <row r="30" spans="1:19" x14ac:dyDescent="0.2">
      <c r="A30" s="10"/>
      <c r="B30" s="15"/>
    </row>
    <row r="31" spans="1:19" x14ac:dyDescent="0.2">
      <c r="A31" s="19"/>
      <c r="B31" s="19"/>
    </row>
    <row r="32" spans="1:19" x14ac:dyDescent="0.2">
      <c r="A32" s="10"/>
    </row>
    <row r="33" spans="1:2" x14ac:dyDescent="0.2">
      <c r="A33" s="10"/>
      <c r="B33" s="15"/>
    </row>
    <row r="34" spans="1:2" x14ac:dyDescent="0.2">
      <c r="A34" s="21"/>
      <c r="B34" s="15"/>
    </row>
    <row r="35" spans="1:2" x14ac:dyDescent="0.2">
      <c r="A35" s="21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indexed="43"/>
  </sheetPr>
  <dimension ref="A1:R36"/>
  <sheetViews>
    <sheetView zoomScale="87" zoomScaleNormal="87" workbookViewId="0">
      <selection activeCell="R4" sqref="R4"/>
    </sheetView>
  </sheetViews>
  <sheetFormatPr defaultColWidth="9.6640625" defaultRowHeight="15" x14ac:dyDescent="0.2"/>
  <cols>
    <col min="1" max="1" width="8.6640625" style="1" customWidth="1"/>
    <col min="2" max="2" width="8" style="1" customWidth="1"/>
    <col min="3" max="5" width="5.6640625" style="1" customWidth="1"/>
    <col min="6" max="11" width="7.6640625" style="1" customWidth="1"/>
    <col min="12" max="12" width="7.44140625" style="1" customWidth="1"/>
    <col min="13" max="13" width="1.6640625" style="1" customWidth="1"/>
    <col min="14" max="14" width="4.6640625" style="1" customWidth="1"/>
    <col min="15" max="15" width="6.6640625" style="1" customWidth="1"/>
    <col min="16" max="16" width="5.6640625" style="1" customWidth="1"/>
    <col min="17" max="17" width="6.6640625" style="1" customWidth="1"/>
    <col min="18" max="16384" width="9.6640625" style="1"/>
  </cols>
  <sheetData>
    <row r="1" spans="1:18" ht="18" x14ac:dyDescent="0.25">
      <c r="A1" s="16" t="s">
        <v>14</v>
      </c>
      <c r="E1" s="18">
        <v>2012</v>
      </c>
    </row>
    <row r="2" spans="1:18" ht="18" x14ac:dyDescent="0.25">
      <c r="A2" s="102" t="s">
        <v>89</v>
      </c>
    </row>
    <row r="3" spans="1:18" x14ac:dyDescent="0.2">
      <c r="A3" s="19"/>
      <c r="B3" s="19" t="s">
        <v>17</v>
      </c>
      <c r="C3" s="90" t="s">
        <v>18</v>
      </c>
      <c r="D3" s="91" t="s">
        <v>19</v>
      </c>
      <c r="E3" s="19" t="s">
        <v>20</v>
      </c>
      <c r="F3" s="19" t="s">
        <v>61</v>
      </c>
      <c r="G3" s="19" t="s">
        <v>51</v>
      </c>
      <c r="H3" s="19" t="s">
        <v>57</v>
      </c>
      <c r="I3" s="19" t="s">
        <v>58</v>
      </c>
      <c r="J3" s="19" t="s">
        <v>59</v>
      </c>
      <c r="K3" s="19" t="s">
        <v>54</v>
      </c>
      <c r="L3" s="19" t="s">
        <v>22</v>
      </c>
      <c r="N3" s="1" t="s">
        <v>23</v>
      </c>
      <c r="P3" s="1" t="s">
        <v>33</v>
      </c>
      <c r="R3" s="1" t="s">
        <v>31</v>
      </c>
    </row>
    <row r="4" spans="1:18" x14ac:dyDescent="0.2">
      <c r="A4" s="21"/>
      <c r="B4" s="19"/>
      <c r="C4" s="92"/>
      <c r="D4" s="93" t="str">
        <f>IF(C4&lt;&gt;"",(C4*1000)/SUM(E$4:$F4)*0.58,"")</f>
        <v/>
      </c>
      <c r="E4" s="19"/>
      <c r="F4" s="29"/>
      <c r="G4" s="29"/>
      <c r="H4" s="29"/>
      <c r="I4" s="29"/>
      <c r="J4" s="29"/>
      <c r="K4" s="29"/>
      <c r="L4" s="29">
        <f>SUM($F$4:K4)</f>
        <v>0</v>
      </c>
      <c r="N4" s="46"/>
      <c r="O4" s="6">
        <f t="shared" ref="O4:O14" si="0">SUM(F4:K4)*N4</f>
        <v>0</v>
      </c>
      <c r="Q4" s="6">
        <f t="shared" ref="Q4:Q14" si="1">SUM(F4:K4)*P4</f>
        <v>0</v>
      </c>
      <c r="R4" s="30"/>
    </row>
    <row r="5" spans="1:18" x14ac:dyDescent="0.2">
      <c r="A5" s="21"/>
      <c r="B5" s="19"/>
      <c r="C5" s="92"/>
      <c r="D5" s="93" t="str">
        <f>IF(C5&lt;&gt;"",(C5*1000)/SUM(E$4:$F5)*0.58,"")</f>
        <v/>
      </c>
      <c r="E5" s="19"/>
      <c r="F5" s="29"/>
      <c r="G5" s="29"/>
      <c r="H5" s="29"/>
      <c r="I5" s="29"/>
      <c r="J5" s="29"/>
      <c r="K5" s="29"/>
      <c r="L5" s="29">
        <f>SUM($F$4:K5)</f>
        <v>0</v>
      </c>
      <c r="N5" s="46"/>
      <c r="O5" s="6">
        <f t="shared" si="0"/>
        <v>0</v>
      </c>
      <c r="Q5" s="6">
        <f t="shared" si="1"/>
        <v>0</v>
      </c>
      <c r="R5" s="30"/>
    </row>
    <row r="6" spans="1:18" x14ac:dyDescent="0.2">
      <c r="A6" s="21"/>
      <c r="B6" s="19"/>
      <c r="C6" s="92"/>
      <c r="D6" s="93" t="str">
        <f>IF(C6&lt;&gt;"",(C6*1000)/SUM(E$4:$F6)*0.58,"")</f>
        <v/>
      </c>
      <c r="E6" s="19"/>
      <c r="F6" s="29"/>
      <c r="G6" s="29"/>
      <c r="H6" s="29"/>
      <c r="I6" s="29"/>
      <c r="J6" s="29"/>
      <c r="K6" s="29"/>
      <c r="L6" s="29">
        <f>SUM($F$4:K6)</f>
        <v>0</v>
      </c>
      <c r="O6" s="6">
        <f t="shared" si="0"/>
        <v>0</v>
      </c>
      <c r="Q6" s="6">
        <f t="shared" si="1"/>
        <v>0</v>
      </c>
      <c r="R6" s="30"/>
    </row>
    <row r="7" spans="1:18" x14ac:dyDescent="0.2">
      <c r="A7" s="21"/>
      <c r="B7" s="19"/>
      <c r="C7" s="92"/>
      <c r="D7" s="93" t="str">
        <f>IF(C7&lt;&gt;"",(C7*1000)/SUM(E$4:$F7)*0.58,"")</f>
        <v/>
      </c>
      <c r="E7" s="19"/>
      <c r="F7" s="29"/>
      <c r="G7" s="29"/>
      <c r="H7" s="29"/>
      <c r="I7" s="29"/>
      <c r="J7" s="29"/>
      <c r="K7" s="29"/>
      <c r="L7" s="29">
        <f>SUM($F$4:K7)</f>
        <v>0</v>
      </c>
      <c r="O7" s="6">
        <f t="shared" si="0"/>
        <v>0</v>
      </c>
      <c r="Q7" s="6">
        <f t="shared" si="1"/>
        <v>0</v>
      </c>
      <c r="R7" s="30"/>
    </row>
    <row r="8" spans="1:18" x14ac:dyDescent="0.2">
      <c r="A8" s="21"/>
      <c r="B8" s="19"/>
      <c r="C8" s="92"/>
      <c r="D8" s="93" t="str">
        <f>IF(C8&lt;&gt;"",(C8*1000)/SUM(E$4:$F8)*0.58,"")</f>
        <v/>
      </c>
      <c r="E8" s="19"/>
      <c r="F8" s="29"/>
      <c r="G8" s="29"/>
      <c r="H8" s="29"/>
      <c r="I8" s="29"/>
      <c r="J8" s="29"/>
      <c r="K8" s="29"/>
      <c r="L8" s="29">
        <f>SUM($F$4:K8)</f>
        <v>0</v>
      </c>
      <c r="O8" s="6">
        <f t="shared" si="0"/>
        <v>0</v>
      </c>
      <c r="Q8" s="6">
        <f t="shared" si="1"/>
        <v>0</v>
      </c>
      <c r="R8" s="30"/>
    </row>
    <row r="9" spans="1:18" x14ac:dyDescent="0.2">
      <c r="A9" s="21"/>
      <c r="B9" s="19"/>
      <c r="C9" s="92"/>
      <c r="D9" s="93" t="str">
        <f>IF(C9&lt;&gt;"",(C9*1000)/SUM(E$4:$F9)*0.58,"")</f>
        <v/>
      </c>
      <c r="E9" s="19"/>
      <c r="F9" s="29"/>
      <c r="G9" s="29"/>
      <c r="H9" s="29"/>
      <c r="I9" s="29"/>
      <c r="J9" s="29"/>
      <c r="K9" s="29"/>
      <c r="L9" s="29">
        <f>SUM($F$4:K9)</f>
        <v>0</v>
      </c>
      <c r="O9" s="6">
        <f t="shared" si="0"/>
        <v>0</v>
      </c>
      <c r="Q9" s="6">
        <f t="shared" si="1"/>
        <v>0</v>
      </c>
      <c r="R9" s="76"/>
    </row>
    <row r="10" spans="1:18" x14ac:dyDescent="0.2">
      <c r="A10" s="21"/>
      <c r="B10" s="19"/>
      <c r="C10" s="92"/>
      <c r="D10" s="93" t="str">
        <f>IF(C10&lt;&gt;"",(C10*1000)/SUM(E$4:$F10)*0.58,"")</f>
        <v/>
      </c>
      <c r="E10" s="19"/>
      <c r="F10" s="29"/>
      <c r="G10" s="29"/>
      <c r="H10" s="29"/>
      <c r="I10" s="29"/>
      <c r="J10" s="29"/>
      <c r="K10" s="29"/>
      <c r="L10" s="29">
        <f>SUM($F$4:K10)</f>
        <v>0</v>
      </c>
      <c r="O10" s="6">
        <f t="shared" si="0"/>
        <v>0</v>
      </c>
      <c r="Q10" s="6">
        <f t="shared" si="1"/>
        <v>0</v>
      </c>
      <c r="R10" s="30"/>
    </row>
    <row r="11" spans="1:18" x14ac:dyDescent="0.2">
      <c r="A11" s="21"/>
      <c r="B11" s="19"/>
      <c r="C11" s="92"/>
      <c r="D11" s="93" t="str">
        <f>IF(C11&lt;&gt;"",(C11*1000)/SUM(E$4:$F11)*0.58,"")</f>
        <v/>
      </c>
      <c r="E11" s="19"/>
      <c r="F11" s="29"/>
      <c r="G11" s="29"/>
      <c r="H11" s="29"/>
      <c r="I11" s="29"/>
      <c r="J11" s="29"/>
      <c r="K11" s="29"/>
      <c r="L11" s="29">
        <f>SUM($F$4:K11)</f>
        <v>0</v>
      </c>
      <c r="O11" s="6">
        <f t="shared" si="0"/>
        <v>0</v>
      </c>
      <c r="Q11" s="6">
        <f t="shared" si="1"/>
        <v>0</v>
      </c>
      <c r="R11" s="30"/>
    </row>
    <row r="12" spans="1:18" x14ac:dyDescent="0.2">
      <c r="A12" s="21"/>
      <c r="B12" s="19"/>
      <c r="C12" s="92"/>
      <c r="D12" s="93" t="str">
        <f>IF(C12&lt;&gt;"",(C12*1000)/SUM(E$4:$F12)*0.58,"")</f>
        <v/>
      </c>
      <c r="E12" s="19"/>
      <c r="F12" s="29"/>
      <c r="G12" s="29"/>
      <c r="H12" s="29"/>
      <c r="I12" s="29"/>
      <c r="J12" s="29"/>
      <c r="K12" s="29"/>
      <c r="L12" s="29">
        <f>SUM($F$4:K12)</f>
        <v>0</v>
      </c>
      <c r="O12" s="6">
        <f t="shared" si="0"/>
        <v>0</v>
      </c>
      <c r="Q12" s="6">
        <f t="shared" si="1"/>
        <v>0</v>
      </c>
      <c r="R12" s="30"/>
    </row>
    <row r="13" spans="1:18" x14ac:dyDescent="0.2">
      <c r="A13" s="21"/>
      <c r="B13" s="19"/>
      <c r="C13" s="92"/>
      <c r="D13" s="93" t="str">
        <f>IF(C13&lt;&gt;"",(C13*1000)/SUM(E$4:$F13)*0.58,"")</f>
        <v/>
      </c>
      <c r="E13" s="19"/>
      <c r="F13" s="29"/>
      <c r="G13" s="29"/>
      <c r="H13" s="29"/>
      <c r="I13" s="29"/>
      <c r="J13" s="29"/>
      <c r="K13" s="29"/>
      <c r="L13" s="29">
        <f>SUM($F$4:K13)</f>
        <v>0</v>
      </c>
      <c r="O13" s="6">
        <f t="shared" si="0"/>
        <v>0</v>
      </c>
      <c r="Q13" s="6">
        <f t="shared" si="1"/>
        <v>0</v>
      </c>
      <c r="R13" s="30"/>
    </row>
    <row r="14" spans="1:18" x14ac:dyDescent="0.2">
      <c r="A14" s="21"/>
      <c r="B14" s="19"/>
      <c r="C14" s="92"/>
      <c r="D14" s="93" t="str">
        <f>IF(C14&lt;&gt;"",(C14*1000)/SUM(E$4:$F14)*0.58,"")</f>
        <v/>
      </c>
      <c r="E14" s="19"/>
      <c r="F14" s="29"/>
      <c r="G14" s="29"/>
      <c r="H14" s="29"/>
      <c r="I14" s="29"/>
      <c r="J14" s="29"/>
      <c r="K14" s="29"/>
      <c r="L14" s="29">
        <f>SUM($F$4:K14)</f>
        <v>0</v>
      </c>
      <c r="O14" s="6">
        <f t="shared" si="0"/>
        <v>0</v>
      </c>
      <c r="Q14" s="6">
        <f t="shared" si="1"/>
        <v>0</v>
      </c>
      <c r="R14" s="30"/>
    </row>
    <row r="15" spans="1:18" x14ac:dyDescent="0.2">
      <c r="A15" s="19"/>
      <c r="B15" s="77">
        <f t="shared" ref="B15:K15" si="2">SUM(B4:B14)</f>
        <v>0</v>
      </c>
      <c r="C15" s="94">
        <f t="shared" si="2"/>
        <v>0</v>
      </c>
      <c r="D15" s="95">
        <f t="shared" si="2"/>
        <v>0</v>
      </c>
      <c r="E15" s="77">
        <f t="shared" si="2"/>
        <v>0</v>
      </c>
      <c r="F15" s="78">
        <f t="shared" si="2"/>
        <v>0</v>
      </c>
      <c r="G15" s="78">
        <f t="shared" si="2"/>
        <v>0</v>
      </c>
      <c r="H15" s="78">
        <f t="shared" si="2"/>
        <v>0</v>
      </c>
      <c r="I15" s="78">
        <f t="shared" si="2"/>
        <v>0</v>
      </c>
      <c r="J15" s="78">
        <f t="shared" si="2"/>
        <v>0</v>
      </c>
      <c r="K15" s="78">
        <f t="shared" si="2"/>
        <v>0</v>
      </c>
      <c r="L15" s="78">
        <f>SUM(F15:K15)</f>
        <v>0</v>
      </c>
      <c r="N15" s="1" t="s">
        <v>60</v>
      </c>
      <c r="O15" s="6">
        <f>SUM(O4:O14)</f>
        <v>0</v>
      </c>
      <c r="Q15" s="6">
        <f>SUM(Q4:Q14)</f>
        <v>0</v>
      </c>
    </row>
    <row r="16" spans="1:18" ht="15.75" x14ac:dyDescent="0.25">
      <c r="A16" s="19"/>
      <c r="B16" s="19">
        <v>250</v>
      </c>
      <c r="C16" s="96" t="s">
        <v>19</v>
      </c>
      <c r="D16" s="97"/>
      <c r="E16" s="26" t="e">
        <f>E15/L15</f>
        <v>#DIV/0!</v>
      </c>
      <c r="F16" s="27" t="e">
        <f t="shared" ref="F16:L16" si="3">F15/$L15</f>
        <v>#DIV/0!</v>
      </c>
      <c r="G16" s="27" t="e">
        <f t="shared" si="3"/>
        <v>#DIV/0!</v>
      </c>
      <c r="H16" s="27" t="e">
        <f t="shared" si="3"/>
        <v>#DIV/0!</v>
      </c>
      <c r="I16" s="27" t="e">
        <f t="shared" si="3"/>
        <v>#DIV/0!</v>
      </c>
      <c r="J16" s="27" t="e">
        <f t="shared" si="3"/>
        <v>#DIV/0!</v>
      </c>
      <c r="K16" s="27" t="e">
        <f t="shared" si="3"/>
        <v>#DIV/0!</v>
      </c>
      <c r="L16" s="27" t="e">
        <f t="shared" si="3"/>
        <v>#DIV/0!</v>
      </c>
      <c r="N16" s="1" t="s">
        <v>23</v>
      </c>
      <c r="O16" s="12" t="e">
        <f>O15/L15</f>
        <v>#DIV/0!</v>
      </c>
      <c r="P16" s="1" t="s">
        <v>33</v>
      </c>
      <c r="Q16" s="12" t="e">
        <f>Q15/L15</f>
        <v>#DIV/0!</v>
      </c>
    </row>
    <row r="17" spans="1:12" x14ac:dyDescent="0.2">
      <c r="A17" s="19"/>
      <c r="B17" s="41" t="e">
        <f>B15/E15</f>
        <v>#DIV/0!</v>
      </c>
      <c r="C17" s="98" t="e">
        <f>C15/E15*1000</f>
        <v>#DIV/0!</v>
      </c>
      <c r="D17" s="99"/>
      <c r="E17" s="19"/>
      <c r="F17" s="19"/>
      <c r="G17" s="19"/>
      <c r="H17" s="19"/>
      <c r="I17" s="19"/>
      <c r="J17" s="19"/>
      <c r="K17" s="19"/>
      <c r="L17" s="19"/>
    </row>
    <row r="18" spans="1:12" x14ac:dyDescent="0.2">
      <c r="A18" s="1" t="s">
        <v>2</v>
      </c>
      <c r="B18" s="1">
        <v>1</v>
      </c>
      <c r="C18" s="100" t="e">
        <f>C17+C8/15*1000*0.58</f>
        <v>#DIV/0!</v>
      </c>
      <c r="D18" s="101"/>
      <c r="E18" s="19"/>
      <c r="F18" s="19"/>
      <c r="G18" s="19"/>
      <c r="H18" s="19"/>
      <c r="I18" s="19"/>
      <c r="J18" s="19"/>
      <c r="K18" s="19"/>
      <c r="L18" s="19"/>
    </row>
    <row r="19" spans="1:12" x14ac:dyDescent="0.2">
      <c r="A19" s="1" t="s">
        <v>8</v>
      </c>
      <c r="B19" s="79"/>
      <c r="C19" s="31"/>
      <c r="D19" s="31"/>
      <c r="E19" s="19"/>
      <c r="F19" s="19"/>
      <c r="G19" s="19"/>
      <c r="H19" s="19"/>
      <c r="I19" s="19"/>
      <c r="J19" s="19"/>
      <c r="K19" s="19"/>
      <c r="L19" s="19"/>
    </row>
    <row r="20" spans="1:12" ht="15.75" x14ac:dyDescent="0.25">
      <c r="A20" s="18" t="s">
        <v>9</v>
      </c>
      <c r="B20" s="80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">
      <c r="A21" s="2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2">
      <c r="A22" s="21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2">
      <c r="A23" s="21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2">
      <c r="A24" s="21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1:12" x14ac:dyDescent="0.2">
      <c r="A25" s="21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">
      <c r="A26" s="21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2">
      <c r="A27" s="10"/>
    </row>
    <row r="28" spans="1:12" x14ac:dyDescent="0.2">
      <c r="A28" s="10"/>
    </row>
    <row r="29" spans="1:12" x14ac:dyDescent="0.2">
      <c r="A29" s="10"/>
    </row>
    <row r="30" spans="1:12" x14ac:dyDescent="0.2">
      <c r="A30" s="10"/>
    </row>
    <row r="31" spans="1:12" x14ac:dyDescent="0.2">
      <c r="A31" s="10"/>
    </row>
    <row r="32" spans="1:12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</sheetData>
  <phoneticPr fontId="10" type="noConversion"/>
  <pageMargins left="0.5" right="0.5" top="0.5" bottom="0.50069444444444444" header="0" footer="0"/>
  <pageSetup paperSize="9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</vt:i4>
      </vt:variant>
    </vt:vector>
  </HeadingPairs>
  <TitlesOfParts>
    <vt:vector size="13" baseType="lpstr">
      <vt:lpstr>Oversigt</vt:lpstr>
      <vt:lpstr>Cider</vt:lpstr>
      <vt:lpstr>vin1</vt:lpstr>
      <vt:lpstr>vin2</vt:lpstr>
      <vt:lpstr>vin3</vt:lpstr>
      <vt:lpstr>vin4</vt:lpstr>
      <vt:lpstr>rosé</vt:lpstr>
      <vt:lpstr>Rosé3</vt:lpstr>
      <vt:lpstr>hvidvin</vt:lpstr>
      <vt:lpstr>Zalas Perle</vt:lpstr>
      <vt:lpstr>Bianca skal</vt:lpstr>
      <vt:lpstr>Sød</vt:lpstr>
      <vt:lpstr>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</dc:creator>
  <cp:lastModifiedBy>Kurt Christiansen</cp:lastModifiedBy>
  <cp:lastPrinted>2010-11-13T14:12:20Z</cp:lastPrinted>
  <dcterms:created xsi:type="dcterms:W3CDTF">2011-01-15T10:06:44Z</dcterms:created>
  <dcterms:modified xsi:type="dcterms:W3CDTF">2021-04-29T17:48:24Z</dcterms:modified>
</cp:coreProperties>
</file>